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6810" tabRatio="602" activeTab="0"/>
  </bookViews>
  <sheets>
    <sheet name="Spending Plan Worksheet" sheetId="1" r:id="rId1"/>
  </sheets>
  <definedNames>
    <definedName name="_xlnm._FilterDatabase" localSheetId="0" hidden="1">'Spending Plan Worksheet'!$A$5:$J$112</definedName>
    <definedName name="_xlnm.Print_Area" localSheetId="0">'Spending Plan Worksheet'!$A$1:$J$31</definedName>
  </definedNames>
  <calcPr fullCalcOnLoad="1"/>
</workbook>
</file>

<file path=xl/sharedStrings.xml><?xml version="1.0" encoding="utf-8"?>
<sst xmlns="http://schemas.openxmlformats.org/spreadsheetml/2006/main" count="203" uniqueCount="107">
  <si>
    <t>Description</t>
  </si>
  <si>
    <t>Amount</t>
  </si>
  <si>
    <t>Frequency</t>
  </si>
  <si>
    <t>Per Year</t>
  </si>
  <si>
    <t>Payment</t>
  </si>
  <si>
    <t>Annual</t>
  </si>
  <si>
    <t>Needed</t>
  </si>
  <si>
    <t>per month</t>
  </si>
  <si>
    <t>Category</t>
  </si>
  <si>
    <t>Gas</t>
  </si>
  <si>
    <t>Houston Chronicle</t>
  </si>
  <si>
    <t>Gloria Dei Lutheran Church</t>
  </si>
  <si>
    <t>Number</t>
  </si>
  <si>
    <t>Auto</t>
  </si>
  <si>
    <t>Utilities</t>
  </si>
  <si>
    <t>Muscular Dystrophy Association</t>
  </si>
  <si>
    <t>Emergency Fund!</t>
  </si>
  <si>
    <t>School Supplies</t>
  </si>
  <si>
    <t>Retirement Fund</t>
  </si>
  <si>
    <t>Home Maintenance Fund</t>
  </si>
  <si>
    <t>School Lunches</t>
  </si>
  <si>
    <t>Computer fund</t>
  </si>
  <si>
    <t>Vacation fund</t>
  </si>
  <si>
    <t>Enve-</t>
  </si>
  <si>
    <t>lope?</t>
  </si>
  <si>
    <t>Y</t>
  </si>
  <si>
    <t>Yard Work</t>
  </si>
  <si>
    <t>Assurance</t>
  </si>
  <si>
    <t>Envelope</t>
  </si>
  <si>
    <t>Amounts</t>
  </si>
  <si>
    <t>Total:</t>
  </si>
  <si>
    <t>50's</t>
  </si>
  <si>
    <t>20's</t>
  </si>
  <si>
    <t>10's</t>
  </si>
  <si>
    <t>5's</t>
  </si>
  <si>
    <t>1's</t>
  </si>
  <si>
    <t>Denomination</t>
  </si>
  <si>
    <t>Cash</t>
  </si>
  <si>
    <t>Largest</t>
  </si>
  <si>
    <t>Denom.</t>
  </si>
  <si>
    <t>House</t>
  </si>
  <si>
    <t>Mortgage</t>
  </si>
  <si>
    <t>Pest Control Treatment</t>
  </si>
  <si>
    <t>Lawn Treatment</t>
  </si>
  <si>
    <t>Auto Insurance</t>
  </si>
  <si>
    <t>Auto Taxes, Tags, Inspection</t>
  </si>
  <si>
    <t>Electric</t>
  </si>
  <si>
    <t>Water</t>
  </si>
  <si>
    <t>Trash pickup</t>
  </si>
  <si>
    <t>Phone</t>
  </si>
  <si>
    <t>Cell Phone</t>
  </si>
  <si>
    <t>Internet</t>
  </si>
  <si>
    <t>Donations</t>
  </si>
  <si>
    <t>Rotary Foundation</t>
  </si>
  <si>
    <t>Grocery</t>
  </si>
  <si>
    <t>Household</t>
  </si>
  <si>
    <t>Household items (Wal-Mart)</t>
  </si>
  <si>
    <t>Carrying Cash</t>
  </si>
  <si>
    <t>Entertainment</t>
  </si>
  <si>
    <t>Kid's Allowances</t>
  </si>
  <si>
    <t>Life Insurance</t>
  </si>
  <si>
    <t>Debts</t>
  </si>
  <si>
    <t>Student Loan</t>
  </si>
  <si>
    <t>Credit Card</t>
  </si>
  <si>
    <t>Consumer Loan</t>
  </si>
  <si>
    <t>Hospital</t>
  </si>
  <si>
    <t xml:space="preserve">Dr. So-and-so </t>
  </si>
  <si>
    <t>Co-pays</t>
  </si>
  <si>
    <t>Dr. Dentist</t>
  </si>
  <si>
    <t>Dr. Orthodontist</t>
  </si>
  <si>
    <t>Dr. Chiropractor</t>
  </si>
  <si>
    <t>Prescriptions - estimate</t>
  </si>
  <si>
    <t>Gifts</t>
  </si>
  <si>
    <t>Birthday Gifts/Parties - Kids</t>
  </si>
  <si>
    <t>Birthday Stuff - Adults</t>
  </si>
  <si>
    <t>Christmas - our family</t>
  </si>
  <si>
    <t>Christmas - others</t>
  </si>
  <si>
    <t>Holidays</t>
  </si>
  <si>
    <t>Halloween fund</t>
  </si>
  <si>
    <t>Easter fund</t>
  </si>
  <si>
    <t>Clothing</t>
  </si>
  <si>
    <t>Clothing - Kids</t>
  </si>
  <si>
    <t>Clothing - Adults</t>
  </si>
  <si>
    <t>Other</t>
  </si>
  <si>
    <t>Pet Fund</t>
  </si>
  <si>
    <t>Hair Care</t>
  </si>
  <si>
    <t>Yearbooks</t>
  </si>
  <si>
    <t>School</t>
  </si>
  <si>
    <t>Auto Loan</t>
  </si>
  <si>
    <t>BLOW</t>
  </si>
  <si>
    <t>Needed per</t>
  </si>
  <si>
    <t>pay period</t>
  </si>
  <si>
    <t>Pay periods per year:</t>
  </si>
  <si>
    <t>Net $ per pay period:</t>
  </si>
  <si>
    <t>Over (under) per pay period:</t>
  </si>
  <si>
    <t>Number of envelopes:</t>
  </si>
  <si>
    <t>Auto Maintenance</t>
  </si>
  <si>
    <t>Cash Needs Per Pay Period</t>
  </si>
  <si>
    <t>Lunches at Work</t>
  </si>
  <si>
    <t>Other insurance</t>
  </si>
  <si>
    <t>Clinic</t>
  </si>
  <si>
    <t>Medical Acct.</t>
  </si>
  <si>
    <t>Dr. Specialist</t>
  </si>
  <si>
    <t>Dr. Family Doc</t>
  </si>
  <si>
    <t>Sample Spending Plan</t>
  </si>
  <si>
    <t>2nd Mortgage</t>
  </si>
  <si>
    <t>Homeowner's Assn Dues/Fees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</si>
</sst>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.00_);[Red]\(.00\)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</numFmts>
  <fonts count="24">
    <font>
      <sz val="10"/>
      <name val="Arial"/>
      <family val="0"/>
    </font>
    <font>
      <sz val="9"/>
      <color indexed="17"/>
      <name val="Arial Narrow"/>
      <family val="2"/>
    </font>
    <font>
      <sz val="14"/>
      <color indexed="48"/>
      <name val="Arial Rounded MT Bold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0"/>
      <name val="Arial"/>
      <family val="2"/>
    </font>
    <font>
      <sz val="9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57"/>
      <name val="Arial Narrow"/>
      <family val="2"/>
    </font>
    <font>
      <sz val="8"/>
      <name val="Arial Narrow"/>
      <family val="2"/>
    </font>
    <font>
      <sz val="8"/>
      <name val="Tahoma"/>
      <family val="2"/>
    </font>
    <font>
      <sz val="10"/>
      <color indexed="58"/>
      <name val="Arial"/>
      <family val="2"/>
    </font>
    <font>
      <sz val="10"/>
      <color indexed="60"/>
      <name val="Arial"/>
      <family val="2"/>
    </font>
    <font>
      <sz val="9"/>
      <color indexed="60"/>
      <name val="Arial Narrow"/>
      <family val="2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sz val="7"/>
      <name val="Arial"/>
      <family val="0"/>
    </font>
    <font>
      <b/>
      <sz val="10"/>
      <color indexed="17"/>
      <name val="Arial"/>
      <family val="2"/>
    </font>
    <font>
      <sz val="9"/>
      <name val="Arial Narrow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40" fontId="4" fillId="0" borderId="0" xfId="0" applyNumberFormat="1" applyFont="1" applyAlignment="1">
      <alignment/>
    </xf>
    <xf numFmtId="0" fontId="0" fillId="0" borderId="1" xfId="0" applyBorder="1" applyAlignment="1" applyProtection="1">
      <alignment horizontal="center"/>
      <protection locked="0"/>
    </xf>
    <xf numFmtId="40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" fontId="0" fillId="0" borderId="0" xfId="0" applyNumberFormat="1" applyAlignment="1">
      <alignment/>
    </xf>
    <xf numFmtId="38" fontId="0" fillId="0" borderId="1" xfId="0" applyNumberFormat="1" applyBorder="1" applyAlignment="1" applyProtection="1">
      <alignment horizontal="center"/>
      <protection locked="0"/>
    </xf>
    <xf numFmtId="14" fontId="1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2" borderId="0" xfId="0" applyFill="1" applyBorder="1" applyAlignment="1">
      <alignment/>
    </xf>
    <xf numFmtId="4" fontId="0" fillId="2" borderId="7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40" fontId="13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right"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17" fillId="0" borderId="5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40" fontId="0" fillId="0" borderId="13" xfId="0" applyNumberFormat="1" applyBorder="1" applyAlignment="1" applyProtection="1">
      <alignment/>
      <protection locked="0"/>
    </xf>
    <xf numFmtId="38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6" fillId="0" borderId="8" xfId="0" applyFont="1" applyBorder="1" applyAlignment="1">
      <alignment/>
    </xf>
    <xf numFmtId="0" fontId="0" fillId="0" borderId="8" xfId="0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8" xfId="0" applyNumberFormat="1" applyFont="1" applyBorder="1" applyAlignment="1">
      <alignment horizontal="center"/>
    </xf>
    <xf numFmtId="40" fontId="4" fillId="0" borderId="9" xfId="0" applyNumberFormat="1" applyFont="1" applyBorder="1" applyAlignment="1">
      <alignment horizontal="center"/>
    </xf>
    <xf numFmtId="0" fontId="6" fillId="0" borderId="3" xfId="0" applyFont="1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40" fontId="0" fillId="0" borderId="3" xfId="0" applyNumberFormat="1" applyBorder="1" applyAlignment="1" applyProtection="1">
      <alignment/>
      <protection locked="0"/>
    </xf>
    <xf numFmtId="38" fontId="0" fillId="0" borderId="3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2" xfId="0" applyFont="1" applyBorder="1" applyAlignment="1">
      <alignment/>
    </xf>
    <xf numFmtId="4" fontId="0" fillId="0" borderId="14" xfId="0" applyNumberForma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7" xfId="0" applyNumberFormat="1" applyFill="1" applyBorder="1" applyAlignment="1">
      <alignment/>
    </xf>
    <xf numFmtId="166" fontId="0" fillId="0" borderId="6" xfId="0" applyNumberForma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5" xfId="0" applyFont="1" applyBorder="1" applyAlignment="1">
      <alignment/>
    </xf>
    <xf numFmtId="0" fontId="22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/>
    </xf>
    <xf numFmtId="4" fontId="15" fillId="3" borderId="1" xfId="0" applyNumberFormat="1" applyFont="1" applyFill="1" applyBorder="1" applyAlignment="1">
      <alignment/>
    </xf>
    <xf numFmtId="4" fontId="15" fillId="3" borderId="23" xfId="0" applyNumberFormat="1" applyFont="1" applyFill="1" applyBorder="1" applyAlignment="1">
      <alignment/>
    </xf>
    <xf numFmtId="4" fontId="15" fillId="3" borderId="24" xfId="0" applyNumberFormat="1" applyFont="1" applyFill="1" applyBorder="1" applyAlignment="1">
      <alignment/>
    </xf>
    <xf numFmtId="40" fontId="4" fillId="0" borderId="1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1" xfId="0" applyNumberFormat="1" applyFont="1" applyFill="1" applyBorder="1" applyAlignment="1">
      <alignment/>
    </xf>
    <xf numFmtId="40" fontId="5" fillId="2" borderId="24" xfId="0" applyNumberFormat="1" applyFont="1" applyFill="1" applyBorder="1" applyAlignment="1">
      <alignment/>
    </xf>
    <xf numFmtId="40" fontId="5" fillId="2" borderId="1" xfId="0" applyNumberFormat="1" applyFont="1" applyFill="1" applyBorder="1" applyAlignment="1">
      <alignment/>
    </xf>
    <xf numFmtId="40" fontId="5" fillId="2" borderId="13" xfId="0" applyNumberFormat="1" applyFont="1" applyFill="1" applyBorder="1" applyAlignment="1">
      <alignment/>
    </xf>
    <xf numFmtId="40" fontId="18" fillId="3" borderId="24" xfId="0" applyNumberFormat="1" applyFont="1" applyFill="1" applyBorder="1" applyAlignment="1">
      <alignment/>
    </xf>
    <xf numFmtId="40" fontId="18" fillId="3" borderId="1" xfId="0" applyNumberFormat="1" applyFont="1" applyFill="1" applyBorder="1" applyAlignment="1">
      <alignment/>
    </xf>
    <xf numFmtId="40" fontId="18" fillId="3" borderId="13" xfId="0" applyNumberFormat="1" applyFont="1" applyFill="1" applyBorder="1" applyAlignment="1">
      <alignment/>
    </xf>
    <xf numFmtId="40" fontId="16" fillId="2" borderId="24" xfId="0" applyNumberFormat="1" applyFont="1" applyFill="1" applyBorder="1" applyAlignment="1">
      <alignment/>
    </xf>
    <xf numFmtId="40" fontId="23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0" fontId="23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14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1" sqref="A41"/>
      <selection pane="bottomRight" activeCell="G6" sqref="G6"/>
    </sheetView>
  </sheetViews>
  <sheetFormatPr defaultColWidth="9.140625" defaultRowHeight="12.75"/>
  <cols>
    <col min="1" max="1" width="10.140625" style="0" customWidth="1"/>
    <col min="2" max="2" width="25.8515625" style="6" customWidth="1"/>
    <col min="3" max="3" width="9.7109375" style="0" customWidth="1"/>
    <col min="4" max="4" width="9.57421875" style="0" customWidth="1"/>
    <col min="5" max="5" width="8.7109375" style="0" bestFit="1" customWidth="1"/>
    <col min="6" max="6" width="7.57421875" style="0" customWidth="1"/>
    <col min="7" max="7" width="10.140625" style="0" customWidth="1"/>
    <col min="8" max="8" width="10.57421875" style="0" customWidth="1"/>
    <col min="9" max="9" width="11.140625" style="0" bestFit="1" customWidth="1"/>
    <col min="10" max="10" width="9.7109375" style="0" customWidth="1"/>
    <col min="11" max="11" width="3.57421875" style="0" customWidth="1"/>
    <col min="12" max="17" width="5.7109375" style="0" customWidth="1"/>
    <col min="18" max="18" width="12.00390625" style="0" customWidth="1"/>
    <col min="19" max="19" width="10.7109375" style="0" customWidth="1"/>
    <col min="20" max="20" width="10.421875" style="0" customWidth="1"/>
    <col min="21" max="21" width="10.8515625" style="0" customWidth="1"/>
  </cols>
  <sheetData>
    <row r="1" spans="1:9" ht="18">
      <c r="A1" s="1" t="s">
        <v>104</v>
      </c>
      <c r="C1" s="15"/>
      <c r="D1" s="92" t="s">
        <v>92</v>
      </c>
      <c r="E1" s="93">
        <v>52</v>
      </c>
      <c r="F1" s="16"/>
      <c r="G1" s="92"/>
      <c r="H1" s="92" t="s">
        <v>94</v>
      </c>
      <c r="I1" s="89">
        <f>E2-I112</f>
        <v>0.923076923077133</v>
      </c>
    </row>
    <row r="2" spans="1:9" ht="18.75" thickBot="1">
      <c r="A2" s="1"/>
      <c r="C2" s="15"/>
      <c r="D2" s="92" t="s">
        <v>93</v>
      </c>
      <c r="E2" s="16">
        <v>1000</v>
      </c>
      <c r="F2" s="16"/>
      <c r="G2" s="92"/>
      <c r="H2" s="92" t="s">
        <v>95</v>
      </c>
      <c r="I2" s="91">
        <f>COUNTA(E6:E111)</f>
        <v>32</v>
      </c>
    </row>
    <row r="3" spans="1:16" ht="13.5">
      <c r="A3" s="9"/>
      <c r="B3" s="10"/>
      <c r="C3" s="11" t="s">
        <v>2</v>
      </c>
      <c r="D3" s="11" t="s">
        <v>4</v>
      </c>
      <c r="E3" s="11" t="s">
        <v>23</v>
      </c>
      <c r="F3" s="17" t="s">
        <v>38</v>
      </c>
      <c r="G3" s="12" t="s">
        <v>5</v>
      </c>
      <c r="H3" s="33" t="s">
        <v>6</v>
      </c>
      <c r="I3" s="32" t="s">
        <v>90</v>
      </c>
      <c r="J3" s="17" t="s">
        <v>28</v>
      </c>
      <c r="K3" s="50"/>
      <c r="L3" s="57" t="s">
        <v>97</v>
      </c>
      <c r="M3" s="53"/>
      <c r="N3" s="53"/>
      <c r="O3" s="53"/>
      <c r="P3" s="49"/>
    </row>
    <row r="4" spans="1:16" ht="14.25" thickBot="1">
      <c r="A4" s="69" t="s">
        <v>8</v>
      </c>
      <c r="B4" s="70" t="s">
        <v>0</v>
      </c>
      <c r="C4" s="18" t="s">
        <v>3</v>
      </c>
      <c r="D4" s="18" t="s">
        <v>1</v>
      </c>
      <c r="E4" s="18" t="s">
        <v>24</v>
      </c>
      <c r="F4" s="20" t="s">
        <v>39</v>
      </c>
      <c r="G4" s="19" t="s">
        <v>1</v>
      </c>
      <c r="H4" s="34" t="s">
        <v>7</v>
      </c>
      <c r="I4" s="31" t="s">
        <v>91</v>
      </c>
      <c r="J4" s="20" t="s">
        <v>29</v>
      </c>
      <c r="K4" s="51"/>
      <c r="L4" s="56"/>
      <c r="M4" s="5"/>
      <c r="N4" s="5"/>
      <c r="O4" s="5"/>
      <c r="P4" s="54"/>
    </row>
    <row r="5" spans="1:16" ht="13.5" thickBot="1">
      <c r="A5" s="39"/>
      <c r="B5" s="45"/>
      <c r="C5" s="46"/>
      <c r="D5" s="47"/>
      <c r="E5" s="48"/>
      <c r="F5" s="44"/>
      <c r="G5" s="77">
        <f>SUM(G6:G111)</f>
        <v>51644</v>
      </c>
      <c r="H5" s="43">
        <f>SUM(H6:H111)</f>
        <v>4303.666666666667</v>
      </c>
      <c r="I5" s="43">
        <f>SUM(I6:I111)</f>
        <v>999.0769230769229</v>
      </c>
      <c r="J5" s="44">
        <f>SUM(J6:J111)</f>
        <v>382</v>
      </c>
      <c r="K5" s="55"/>
      <c r="L5" s="59" t="s">
        <v>31</v>
      </c>
      <c r="M5" s="60" t="s">
        <v>32</v>
      </c>
      <c r="N5" s="60" t="s">
        <v>33</v>
      </c>
      <c r="O5" s="60" t="s">
        <v>34</v>
      </c>
      <c r="P5" s="61" t="s">
        <v>35</v>
      </c>
    </row>
    <row r="6" spans="1:16" ht="14.25" thickBot="1">
      <c r="A6" s="71" t="s">
        <v>83</v>
      </c>
      <c r="B6" s="7" t="s">
        <v>89</v>
      </c>
      <c r="C6" s="3">
        <v>52</v>
      </c>
      <c r="D6" s="4">
        <v>23</v>
      </c>
      <c r="E6" s="14" t="s">
        <v>25</v>
      </c>
      <c r="F6" s="81">
        <v>20</v>
      </c>
      <c r="G6" s="82">
        <f aca="true" t="shared" si="0" ref="G6:G28">D6*C6</f>
        <v>1196</v>
      </c>
      <c r="H6" s="85">
        <f aca="true" t="shared" si="1" ref="H6:H28">G6/12</f>
        <v>99.66666666666667</v>
      </c>
      <c r="I6" s="88">
        <f>IF(E6="Y",IF(H6&gt;0,ROUND((G6/$E$1)+0.49,0),0),G6/$E$1)</f>
        <v>23</v>
      </c>
      <c r="J6" s="76">
        <f aca="true" t="shared" si="2" ref="J6:J28">IF(E6="Y",I6,0)</f>
        <v>23</v>
      </c>
      <c r="K6" s="52"/>
      <c r="L6" s="62">
        <f>IF($E6="Y",IF($F6&gt;=50,INT($J6/50),0),"")</f>
        <v>0</v>
      </c>
      <c r="M6" s="63">
        <f>IF($E6="Y",IF($F6&gt;=20,INT(($J6-(L6*50))/20),0),"")</f>
        <v>1</v>
      </c>
      <c r="N6" s="63">
        <f>IF($E6="Y",IF($F6&gt;=10,INT(($J6-($L6*50)-($M6*20))/10),),"")</f>
        <v>0</v>
      </c>
      <c r="O6" s="63">
        <f>IF($E6="Y",IF($F6&gt;=5,INT(($J6-($L6*50)-($M6*20)-($N6*10))/5),0),"")</f>
        <v>0</v>
      </c>
      <c r="P6" s="64">
        <f>IF($E6="Y",INT(($J6-($L6*50)-($M6*20)-($N6*10)-($O6*5))),"")</f>
        <v>3</v>
      </c>
    </row>
    <row r="7" spans="1:16" ht="14.25" thickBot="1">
      <c r="A7" s="71"/>
      <c r="B7" s="7"/>
      <c r="C7" s="3"/>
      <c r="D7" s="4"/>
      <c r="E7" s="14"/>
      <c r="F7" s="81"/>
      <c r="G7" s="82">
        <f t="shared" si="0"/>
        <v>0</v>
      </c>
      <c r="H7" s="85">
        <f t="shared" si="1"/>
        <v>0</v>
      </c>
      <c r="I7" s="88">
        <f aca="true" t="shared" si="3" ref="I7:I70">IF(E7="Y",IF(H7&gt;0,ROUND((G7/$E$1)+0.49,0),0),G7/$E$1)</f>
        <v>0</v>
      </c>
      <c r="J7" s="76">
        <f t="shared" si="2"/>
        <v>0</v>
      </c>
      <c r="K7" s="52"/>
      <c r="L7" s="62">
        <f aca="true" t="shared" si="4" ref="L7:L70">IF($E7="Y",IF($F7&gt;=50,INT($J7/50),0),"")</f>
      </c>
      <c r="M7" s="63">
        <f aca="true" t="shared" si="5" ref="M7:M70">IF($E7="Y",IF($F7&gt;=20,INT(($J7-(L7*50))/20),0),"")</f>
      </c>
      <c r="N7" s="63">
        <f>IF($E7="Y",IF($F7&gt;=10,INT(($J7-($L7*50)-($M7*20))/10),),"")</f>
      </c>
      <c r="O7" s="63">
        <f>IF($E7="Y",IF($F7&gt;=5,INT(($J7-($L7*50)-($M7*20)-($N7*10))/5),0),"")</f>
      </c>
      <c r="P7" s="64">
        <f>IF($E7="Y",INT(($J7-($L7*50)-($M7*20)-($N7*10)-($O7*5))),"")</f>
      </c>
    </row>
    <row r="8" spans="1:16" ht="14.25" thickBot="1">
      <c r="A8" s="71" t="s">
        <v>40</v>
      </c>
      <c r="B8" s="7" t="s">
        <v>41</v>
      </c>
      <c r="C8" s="3">
        <v>12</v>
      </c>
      <c r="D8" s="4">
        <v>1000</v>
      </c>
      <c r="E8" s="14"/>
      <c r="F8" s="80"/>
      <c r="G8" s="82">
        <f t="shared" si="0"/>
        <v>12000</v>
      </c>
      <c r="H8" s="85">
        <f t="shared" si="1"/>
        <v>1000</v>
      </c>
      <c r="I8" s="88">
        <f t="shared" si="3"/>
        <v>230.76923076923077</v>
      </c>
      <c r="J8" s="76">
        <f t="shared" si="2"/>
        <v>0</v>
      </c>
      <c r="K8" s="52"/>
      <c r="L8" s="62">
        <f t="shared" si="4"/>
      </c>
      <c r="M8" s="63">
        <f t="shared" si="5"/>
      </c>
      <c r="N8" s="63">
        <f>IF($E8="Y",IF($F8&gt;=10,INT(($J8-($L8*50)-($M8*20))/10),),"")</f>
      </c>
      <c r="O8" s="63">
        <f>IF($E8="Y",IF($F8&gt;=5,INT(($J8-($L8*50)-($M8*20)-($N8*10))/5),0),"")</f>
      </c>
      <c r="P8" s="64">
        <f>IF($E8="Y",INT(($J8-($L8*50)-($M8*20)-($N8*10)-($O8*5))),"")</f>
      </c>
    </row>
    <row r="9" spans="1:16" ht="14.25" thickBot="1">
      <c r="A9" s="71" t="s">
        <v>40</v>
      </c>
      <c r="B9" s="7" t="s">
        <v>105</v>
      </c>
      <c r="C9" s="3">
        <v>12</v>
      </c>
      <c r="D9" s="4">
        <v>0</v>
      </c>
      <c r="E9" s="14"/>
      <c r="F9" s="81"/>
      <c r="G9" s="82">
        <f t="shared" si="0"/>
        <v>0</v>
      </c>
      <c r="H9" s="85">
        <f t="shared" si="1"/>
        <v>0</v>
      </c>
      <c r="I9" s="88">
        <f t="shared" si="3"/>
        <v>0</v>
      </c>
      <c r="J9" s="76">
        <f t="shared" si="2"/>
        <v>0</v>
      </c>
      <c r="K9" s="52"/>
      <c r="L9" s="62">
        <f t="shared" si="4"/>
      </c>
      <c r="M9" s="63">
        <f t="shared" si="5"/>
      </c>
      <c r="N9" s="63">
        <f>IF($E9="Y",IF($F9&gt;=10,INT(($J9-($L9*50)-($M9*20))/10),),"")</f>
      </c>
      <c r="O9" s="63">
        <f>IF($E9="Y",IF($F9&gt;=5,INT(($J9-($L9*50)-($M9*20)-($N9*10))/5),0),"")</f>
      </c>
      <c r="P9" s="64">
        <f>IF($E9="Y",INT(($J9-($L9*50)-($M9*20)-($N9*10)-($O9*5))),"")</f>
      </c>
    </row>
    <row r="10" spans="1:16" ht="14.25" thickBot="1">
      <c r="A10" s="71" t="s">
        <v>40</v>
      </c>
      <c r="B10" s="7" t="s">
        <v>106</v>
      </c>
      <c r="C10" s="3">
        <v>1</v>
      </c>
      <c r="D10" s="4">
        <v>200</v>
      </c>
      <c r="E10" s="14" t="s">
        <v>25</v>
      </c>
      <c r="F10" s="81">
        <v>50</v>
      </c>
      <c r="G10" s="82">
        <f t="shared" si="0"/>
        <v>200</v>
      </c>
      <c r="H10" s="85">
        <f t="shared" si="1"/>
        <v>16.666666666666668</v>
      </c>
      <c r="I10" s="88">
        <f t="shared" si="3"/>
        <v>4</v>
      </c>
      <c r="J10" s="76">
        <f t="shared" si="2"/>
        <v>4</v>
      </c>
      <c r="K10" s="52"/>
      <c r="L10" s="62">
        <f t="shared" si="4"/>
        <v>0</v>
      </c>
      <c r="M10" s="63">
        <f t="shared" si="5"/>
        <v>0</v>
      </c>
      <c r="N10" s="63">
        <f>IF($E10="Y",IF($F10&gt;=10,INT(($J10-($L10*50)-($M10*20))/10),),"")</f>
        <v>0</v>
      </c>
      <c r="O10" s="63">
        <f>IF($E10="Y",IF($F10&gt;=5,INT(($J10-($L10*50)-($M10*20)-($N10*10))/5),0),"")</f>
        <v>0</v>
      </c>
      <c r="P10" s="64">
        <f>IF($E10="Y",INT(($J10-($L10*50)-($M10*20)-($N10*10)-($O10*5))),"")</f>
        <v>4</v>
      </c>
    </row>
    <row r="11" spans="1:16" ht="14.25" thickBot="1">
      <c r="A11" s="71" t="s">
        <v>40</v>
      </c>
      <c r="B11" s="7" t="s">
        <v>42</v>
      </c>
      <c r="C11" s="3">
        <v>2</v>
      </c>
      <c r="D11" s="4">
        <v>100</v>
      </c>
      <c r="E11" s="14" t="s">
        <v>25</v>
      </c>
      <c r="F11" s="81">
        <v>50</v>
      </c>
      <c r="G11" s="82">
        <f t="shared" si="0"/>
        <v>200</v>
      </c>
      <c r="H11" s="85">
        <f t="shared" si="1"/>
        <v>16.666666666666668</v>
      </c>
      <c r="I11" s="88">
        <f t="shared" si="3"/>
        <v>4</v>
      </c>
      <c r="J11" s="76">
        <f t="shared" si="2"/>
        <v>4</v>
      </c>
      <c r="K11" s="52"/>
      <c r="L11" s="62">
        <f t="shared" si="4"/>
        <v>0</v>
      </c>
      <c r="M11" s="63">
        <f t="shared" si="5"/>
        <v>0</v>
      </c>
      <c r="N11" s="63">
        <f>IF($E11="Y",IF($F11&gt;=10,INT(($J11-($L11*50)-($M11*20))/10),),"")</f>
        <v>0</v>
      </c>
      <c r="O11" s="63">
        <f>IF($E11="Y",IF($F11&gt;=5,INT(($J11-($L11*50)-($M11*20)-($N11*10))/5),0),"")</f>
        <v>0</v>
      </c>
      <c r="P11" s="64">
        <f>IF($E11="Y",INT(($J11-($L11*50)-($M11*20)-($N11*10)-($O11*5))),"")</f>
        <v>4</v>
      </c>
    </row>
    <row r="12" spans="1:16" ht="14.25" thickBot="1">
      <c r="A12" s="71" t="s">
        <v>40</v>
      </c>
      <c r="B12" s="7" t="s">
        <v>43</v>
      </c>
      <c r="C12" s="3">
        <v>4</v>
      </c>
      <c r="D12" s="4">
        <v>75</v>
      </c>
      <c r="E12" s="14" t="s">
        <v>25</v>
      </c>
      <c r="F12" s="81">
        <v>50</v>
      </c>
      <c r="G12" s="82">
        <f t="shared" si="0"/>
        <v>300</v>
      </c>
      <c r="H12" s="85">
        <f t="shared" si="1"/>
        <v>25</v>
      </c>
      <c r="I12" s="88">
        <f t="shared" si="3"/>
        <v>6</v>
      </c>
      <c r="J12" s="76">
        <f t="shared" si="2"/>
        <v>6</v>
      </c>
      <c r="K12" s="52"/>
      <c r="L12" s="62">
        <f t="shared" si="4"/>
        <v>0</v>
      </c>
      <c r="M12" s="63">
        <f t="shared" si="5"/>
        <v>0</v>
      </c>
      <c r="N12" s="63">
        <f>IF($E12="Y",IF($F12&gt;=10,INT(($J12-($L12*50)-($M12*20))/10),),"")</f>
        <v>0</v>
      </c>
      <c r="O12" s="63">
        <f>IF($E12="Y",IF($F12&gt;=5,INT(($J12-($L12*50)-($M12*20)-($N12*10))/5),0),"")</f>
        <v>1</v>
      </c>
      <c r="P12" s="64">
        <f>IF($E12="Y",INT(($J12-($L12*50)-($M12*20)-($N12*10)-($O12*5))),"")</f>
        <v>1</v>
      </c>
    </row>
    <row r="13" spans="1:16" ht="14.25" thickBot="1">
      <c r="A13" s="71"/>
      <c r="B13" s="7"/>
      <c r="C13" s="3"/>
      <c r="D13" s="4"/>
      <c r="E13" s="14"/>
      <c r="F13" s="81"/>
      <c r="G13" s="82">
        <f t="shared" si="0"/>
        <v>0</v>
      </c>
      <c r="H13" s="85">
        <f t="shared" si="1"/>
        <v>0</v>
      </c>
      <c r="I13" s="88">
        <f t="shared" si="3"/>
        <v>0</v>
      </c>
      <c r="J13" s="76">
        <f t="shared" si="2"/>
        <v>0</v>
      </c>
      <c r="K13" s="52"/>
      <c r="L13" s="62">
        <f t="shared" si="4"/>
      </c>
      <c r="M13" s="63">
        <f t="shared" si="5"/>
      </c>
      <c r="N13" s="63">
        <f>IF($E13="Y",IF($F13&gt;=10,INT(($J13-($L13*50)-($M13*20))/10),),"")</f>
      </c>
      <c r="O13" s="63">
        <f>IF($E13="Y",IF($F13&gt;=5,INT(($J13-($L13*50)-($M13*20)-($N13*10))/5),0),"")</f>
      </c>
      <c r="P13" s="64">
        <f>IF($E13="Y",INT(($J13-($L13*50)-($M13*20)-($N13*10)-($O13*5))),"")</f>
      </c>
    </row>
    <row r="14" spans="1:16" ht="14.25" thickBot="1">
      <c r="A14" s="71" t="s">
        <v>13</v>
      </c>
      <c r="B14" s="7" t="s">
        <v>88</v>
      </c>
      <c r="C14" s="3">
        <v>12</v>
      </c>
      <c r="D14" s="4">
        <v>200</v>
      </c>
      <c r="E14" s="14"/>
      <c r="F14" s="81"/>
      <c r="G14" s="82">
        <f t="shared" si="0"/>
        <v>2400</v>
      </c>
      <c r="H14" s="85">
        <f t="shared" si="1"/>
        <v>200</v>
      </c>
      <c r="I14" s="88">
        <f t="shared" si="3"/>
        <v>46.15384615384615</v>
      </c>
      <c r="J14" s="76">
        <f t="shared" si="2"/>
        <v>0</v>
      </c>
      <c r="K14" s="52"/>
      <c r="L14" s="62">
        <f t="shared" si="4"/>
      </c>
      <c r="M14" s="63">
        <f t="shared" si="5"/>
      </c>
      <c r="N14" s="63">
        <f>IF($E14="Y",IF($F14&gt;=10,INT(($J14-($L14*50)-($M14*20))/10),),"")</f>
      </c>
      <c r="O14" s="63">
        <f>IF($E14="Y",IF($F14&gt;=5,INT(($J14-($L14*50)-($M14*20)-($N14*10))/5),0),"")</f>
      </c>
      <c r="P14" s="64">
        <f>IF($E14="Y",INT(($J14-($L14*50)-($M14*20)-($N14*10)-($O14*5))),"")</f>
      </c>
    </row>
    <row r="15" spans="1:16" ht="14.25" thickBot="1">
      <c r="A15" s="71" t="s">
        <v>13</v>
      </c>
      <c r="B15" s="7" t="s">
        <v>44</v>
      </c>
      <c r="C15" s="3">
        <v>12</v>
      </c>
      <c r="D15" s="4">
        <v>100</v>
      </c>
      <c r="E15" s="14"/>
      <c r="F15" s="81"/>
      <c r="G15" s="82">
        <f t="shared" si="0"/>
        <v>1200</v>
      </c>
      <c r="H15" s="85">
        <f t="shared" si="1"/>
        <v>100</v>
      </c>
      <c r="I15" s="88">
        <f t="shared" si="3"/>
        <v>23.076923076923077</v>
      </c>
      <c r="J15" s="76">
        <f t="shared" si="2"/>
        <v>0</v>
      </c>
      <c r="K15" s="52"/>
      <c r="L15" s="62">
        <f t="shared" si="4"/>
      </c>
      <c r="M15" s="63">
        <f t="shared" si="5"/>
      </c>
      <c r="N15" s="63">
        <f>IF($E15="Y",IF($F15&gt;=10,INT(($J15-($L15*50)-($M15*20))/10),),"")</f>
      </c>
      <c r="O15" s="63">
        <f>IF($E15="Y",IF($F15&gt;=5,INT(($J15-($L15*50)-($M15*20)-($N15*10))/5),0),"")</f>
      </c>
      <c r="P15" s="64">
        <f>IF($E15="Y",INT(($J15-($L15*50)-($M15*20)-($N15*10)-($O15*5))),"")</f>
      </c>
    </row>
    <row r="16" spans="1:16" ht="14.25" thickBot="1">
      <c r="A16" s="71" t="s">
        <v>13</v>
      </c>
      <c r="B16" s="7" t="s">
        <v>45</v>
      </c>
      <c r="C16" s="3">
        <v>1</v>
      </c>
      <c r="D16" s="4">
        <v>70</v>
      </c>
      <c r="E16" s="14" t="s">
        <v>25</v>
      </c>
      <c r="F16" s="81">
        <v>50</v>
      </c>
      <c r="G16" s="82">
        <f t="shared" si="0"/>
        <v>70</v>
      </c>
      <c r="H16" s="85">
        <f t="shared" si="1"/>
        <v>5.833333333333333</v>
      </c>
      <c r="I16" s="88">
        <f t="shared" si="3"/>
        <v>2</v>
      </c>
      <c r="J16" s="76">
        <f t="shared" si="2"/>
        <v>2</v>
      </c>
      <c r="K16" s="52"/>
      <c r="L16" s="62">
        <f t="shared" si="4"/>
        <v>0</v>
      </c>
      <c r="M16" s="63">
        <f t="shared" si="5"/>
        <v>0</v>
      </c>
      <c r="N16" s="63">
        <f>IF($E16="Y",IF($F16&gt;=10,INT(($J16-($L16*50)-($M16*20))/10),),"")</f>
        <v>0</v>
      </c>
      <c r="O16" s="63">
        <f>IF($E16="Y",IF($F16&gt;=5,INT(($J16-($L16*50)-($M16*20)-($N16*10))/5),0),"")</f>
        <v>0</v>
      </c>
      <c r="P16" s="64">
        <f>IF($E16="Y",INT(($J16-($L16*50)-($M16*20)-($N16*10)-($O16*5))),"")</f>
        <v>2</v>
      </c>
    </row>
    <row r="17" spans="1:16" ht="14.25" thickBot="1">
      <c r="A17" s="71" t="s">
        <v>13</v>
      </c>
      <c r="B17" s="7" t="s">
        <v>9</v>
      </c>
      <c r="C17" s="3">
        <v>52</v>
      </c>
      <c r="D17" s="4">
        <v>40</v>
      </c>
      <c r="E17" s="14" t="s">
        <v>25</v>
      </c>
      <c r="F17" s="81">
        <v>20</v>
      </c>
      <c r="G17" s="82">
        <f t="shared" si="0"/>
        <v>2080</v>
      </c>
      <c r="H17" s="85">
        <f t="shared" si="1"/>
        <v>173.33333333333334</v>
      </c>
      <c r="I17" s="88">
        <f t="shared" si="3"/>
        <v>40</v>
      </c>
      <c r="J17" s="76">
        <f t="shared" si="2"/>
        <v>40</v>
      </c>
      <c r="K17" s="52"/>
      <c r="L17" s="62">
        <f t="shared" si="4"/>
        <v>0</v>
      </c>
      <c r="M17" s="63">
        <f t="shared" si="5"/>
        <v>2</v>
      </c>
      <c r="N17" s="63">
        <f>IF($E17="Y",IF($F17&gt;=10,INT(($J17-($L17*50)-($M17*20))/10),),"")</f>
        <v>0</v>
      </c>
      <c r="O17" s="63">
        <f>IF($E17="Y",IF($F17&gt;=5,INT(($J17-($L17*50)-($M17*20)-($N17*10))/5),0),"")</f>
        <v>0</v>
      </c>
      <c r="P17" s="64">
        <f>IF($E17="Y",INT(($J17-($L17*50)-($M17*20)-($N17*10)-($O17*5))),"")</f>
        <v>0</v>
      </c>
    </row>
    <row r="18" spans="1:16" ht="14.25" thickBot="1">
      <c r="A18" s="71" t="s">
        <v>13</v>
      </c>
      <c r="B18" s="7" t="s">
        <v>96</v>
      </c>
      <c r="C18" s="3">
        <v>1</v>
      </c>
      <c r="D18" s="4">
        <v>400</v>
      </c>
      <c r="E18" s="14" t="s">
        <v>25</v>
      </c>
      <c r="F18" s="81">
        <v>50</v>
      </c>
      <c r="G18" s="82">
        <f t="shared" si="0"/>
        <v>400</v>
      </c>
      <c r="H18" s="85">
        <f t="shared" si="1"/>
        <v>33.333333333333336</v>
      </c>
      <c r="I18" s="88">
        <f t="shared" si="3"/>
        <v>8</v>
      </c>
      <c r="J18" s="76">
        <f t="shared" si="2"/>
        <v>8</v>
      </c>
      <c r="K18" s="52"/>
      <c r="L18" s="62">
        <f t="shared" si="4"/>
        <v>0</v>
      </c>
      <c r="M18" s="63">
        <f t="shared" si="5"/>
        <v>0</v>
      </c>
      <c r="N18" s="63">
        <f>IF($E18="Y",IF($F18&gt;=10,INT(($J18-($L18*50)-($M18*20))/10),),"")</f>
        <v>0</v>
      </c>
      <c r="O18" s="63">
        <f>IF($E18="Y",IF($F18&gt;=5,INT(($J18-($L18*50)-($M18*20)-($N18*10))/5),0),"")</f>
        <v>1</v>
      </c>
      <c r="P18" s="64">
        <f>IF($E18="Y",INT(($J18-($L18*50)-($M18*20)-($N18*10)-($O18*5))),"")</f>
        <v>3</v>
      </c>
    </row>
    <row r="19" spans="1:16" ht="14.25" thickBot="1">
      <c r="A19" s="71"/>
      <c r="B19" s="7"/>
      <c r="C19" s="3"/>
      <c r="D19" s="4"/>
      <c r="E19" s="14"/>
      <c r="F19" s="81"/>
      <c r="G19" s="82">
        <f t="shared" si="0"/>
        <v>0</v>
      </c>
      <c r="H19" s="85">
        <f t="shared" si="1"/>
        <v>0</v>
      </c>
      <c r="I19" s="88">
        <f t="shared" si="3"/>
        <v>0</v>
      </c>
      <c r="J19" s="76">
        <f t="shared" si="2"/>
        <v>0</v>
      </c>
      <c r="K19" s="52"/>
      <c r="L19" s="62">
        <f t="shared" si="4"/>
      </c>
      <c r="M19" s="63">
        <f t="shared" si="5"/>
      </c>
      <c r="N19" s="63">
        <f>IF($E19="Y",IF($F19&gt;=10,INT(($J19-($L19*50)-($M19*20))/10),),"")</f>
      </c>
      <c r="O19" s="63">
        <f>IF($E19="Y",IF($F19&gt;=5,INT(($J19-($L19*50)-($M19*20)-($N19*10))/5),0),"")</f>
      </c>
      <c r="P19" s="64">
        <f>IF($E19="Y",INT(($J19-($L19*50)-($M19*20)-($N19*10)-($O19*5))),"")</f>
      </c>
    </row>
    <row r="20" spans="1:16" ht="14.25" thickBot="1">
      <c r="A20" s="71" t="s">
        <v>14</v>
      </c>
      <c r="B20" s="7" t="s">
        <v>46</v>
      </c>
      <c r="C20" s="3">
        <v>12</v>
      </c>
      <c r="D20" s="4">
        <v>200</v>
      </c>
      <c r="E20" s="14"/>
      <c r="F20" s="81"/>
      <c r="G20" s="82">
        <f t="shared" si="0"/>
        <v>2400</v>
      </c>
      <c r="H20" s="85">
        <f t="shared" si="1"/>
        <v>200</v>
      </c>
      <c r="I20" s="88">
        <f t="shared" si="3"/>
        <v>46.15384615384615</v>
      </c>
      <c r="J20" s="76">
        <f t="shared" si="2"/>
        <v>0</v>
      </c>
      <c r="K20" s="52"/>
      <c r="L20" s="62">
        <f t="shared" si="4"/>
      </c>
      <c r="M20" s="63">
        <f t="shared" si="5"/>
      </c>
      <c r="N20" s="63">
        <f>IF($E20="Y",IF($F20&gt;=10,INT(($J20-($L20*50)-($M20*20))/10),),"")</f>
      </c>
      <c r="O20" s="63">
        <f>IF($E20="Y",IF($F20&gt;=5,INT(($J20-($L20*50)-($M20*20)-($N20*10))/5),0),"")</f>
      </c>
      <c r="P20" s="64">
        <f>IF($E20="Y",INT(($J20-($L20*50)-($M20*20)-($N20*10)-($O20*5))),"")</f>
      </c>
    </row>
    <row r="21" spans="1:16" ht="14.25" thickBot="1">
      <c r="A21" s="71" t="s">
        <v>14</v>
      </c>
      <c r="B21" s="7" t="s">
        <v>47</v>
      </c>
      <c r="C21" s="3">
        <v>12</v>
      </c>
      <c r="D21" s="4">
        <v>50</v>
      </c>
      <c r="E21" s="14"/>
      <c r="F21" s="81"/>
      <c r="G21" s="82">
        <f t="shared" si="0"/>
        <v>600</v>
      </c>
      <c r="H21" s="85">
        <f t="shared" si="1"/>
        <v>50</v>
      </c>
      <c r="I21" s="88">
        <f t="shared" si="3"/>
        <v>11.538461538461538</v>
      </c>
      <c r="J21" s="76">
        <f t="shared" si="2"/>
        <v>0</v>
      </c>
      <c r="K21" s="52"/>
      <c r="L21" s="62">
        <f t="shared" si="4"/>
      </c>
      <c r="M21" s="63">
        <f t="shared" si="5"/>
      </c>
      <c r="N21" s="63">
        <f>IF($E21="Y",IF($F21&gt;=10,INT(($J21-($L21*50)-($M21*20))/10),),"")</f>
      </c>
      <c r="O21" s="63">
        <f>IF($E21="Y",IF($F21&gt;=5,INT(($J21-($L21*50)-($M21*20)-($N21*10))/5),0),"")</f>
      </c>
      <c r="P21" s="64">
        <f>IF($E21="Y",INT(($J21-($L21*50)-($M21*20)-($N21*10)-($O21*5))),"")</f>
      </c>
    </row>
    <row r="22" spans="1:16" ht="14.25" thickBot="1">
      <c r="A22" s="71" t="s">
        <v>14</v>
      </c>
      <c r="B22" s="7" t="s">
        <v>48</v>
      </c>
      <c r="C22" s="3">
        <v>4</v>
      </c>
      <c r="D22" s="4">
        <v>35</v>
      </c>
      <c r="E22" s="14"/>
      <c r="F22" s="81"/>
      <c r="G22" s="82">
        <f t="shared" si="0"/>
        <v>140</v>
      </c>
      <c r="H22" s="85">
        <f t="shared" si="1"/>
        <v>11.666666666666666</v>
      </c>
      <c r="I22" s="88">
        <f t="shared" si="3"/>
        <v>2.6923076923076925</v>
      </c>
      <c r="J22" s="76">
        <f t="shared" si="2"/>
        <v>0</v>
      </c>
      <c r="K22" s="52"/>
      <c r="L22" s="62">
        <f t="shared" si="4"/>
      </c>
      <c r="M22" s="63">
        <f t="shared" si="5"/>
      </c>
      <c r="N22" s="63">
        <f>IF($E22="Y",IF($F22&gt;=10,INT(($J22-($L22*50)-($M22*20))/10),),"")</f>
      </c>
      <c r="O22" s="63">
        <f>IF($E22="Y",IF($F22&gt;=5,INT(($J22-($L22*50)-($M22*20)-($N22*10))/5),0),"")</f>
      </c>
      <c r="P22" s="64">
        <f>IF($E22="Y",INT(($J22-($L22*50)-($M22*20)-($N22*10)-($O22*5))),"")</f>
      </c>
    </row>
    <row r="23" spans="1:16" ht="14.25" thickBot="1">
      <c r="A23" s="71" t="s">
        <v>14</v>
      </c>
      <c r="B23" s="7" t="s">
        <v>49</v>
      </c>
      <c r="C23" s="3">
        <v>12</v>
      </c>
      <c r="D23" s="4">
        <v>70</v>
      </c>
      <c r="E23" s="14"/>
      <c r="F23" s="81"/>
      <c r="G23" s="82">
        <f t="shared" si="0"/>
        <v>840</v>
      </c>
      <c r="H23" s="85">
        <f t="shared" si="1"/>
        <v>70</v>
      </c>
      <c r="I23" s="88">
        <f t="shared" si="3"/>
        <v>16.153846153846153</v>
      </c>
      <c r="J23" s="76">
        <f t="shared" si="2"/>
        <v>0</v>
      </c>
      <c r="K23" s="52"/>
      <c r="L23" s="62">
        <f t="shared" si="4"/>
      </c>
      <c r="M23" s="63">
        <f t="shared" si="5"/>
      </c>
      <c r="N23" s="63">
        <f>IF($E23="Y",IF($F23&gt;=10,INT(($J23-($L23*50)-($M23*20))/10),),"")</f>
      </c>
      <c r="O23" s="63">
        <f>IF($E23="Y",IF($F23&gt;=5,INT(($J23-($L23*50)-($M23*20)-($N23*10))/5),0),"")</f>
      </c>
      <c r="P23" s="64">
        <f>IF($E23="Y",INT(($J23-($L23*50)-($M23*20)-($N23*10)-($O23*5))),"")</f>
      </c>
    </row>
    <row r="24" spans="1:16" ht="14.25" thickBot="1">
      <c r="A24" s="71" t="s">
        <v>14</v>
      </c>
      <c r="B24" s="7" t="s">
        <v>50</v>
      </c>
      <c r="C24" s="3">
        <v>12</v>
      </c>
      <c r="D24" s="4">
        <v>50</v>
      </c>
      <c r="E24" s="14"/>
      <c r="F24" s="81"/>
      <c r="G24" s="82">
        <f t="shared" si="0"/>
        <v>600</v>
      </c>
      <c r="H24" s="85">
        <f t="shared" si="1"/>
        <v>50</v>
      </c>
      <c r="I24" s="88">
        <f t="shared" si="3"/>
        <v>11.538461538461538</v>
      </c>
      <c r="J24" s="76">
        <f t="shared" si="2"/>
        <v>0</v>
      </c>
      <c r="K24" s="52"/>
      <c r="L24" s="62">
        <f t="shared" si="4"/>
      </c>
      <c r="M24" s="63">
        <f t="shared" si="5"/>
      </c>
      <c r="N24" s="63">
        <f>IF($E24="Y",IF($F24&gt;=10,INT(($J24-($L24*50)-($M24*20))/10),),"")</f>
      </c>
      <c r="O24" s="63">
        <f>IF($E24="Y",IF($F24&gt;=5,INT(($J24-($L24*50)-($M24*20)-($N24*10))/5),0),"")</f>
      </c>
      <c r="P24" s="64">
        <f>IF($E24="Y",INT(($J24-($L24*50)-($M24*20)-($N24*10)-($O24*5))),"")</f>
      </c>
    </row>
    <row r="25" spans="1:16" ht="14.25" thickBot="1">
      <c r="A25" s="71" t="s">
        <v>14</v>
      </c>
      <c r="B25" s="7" t="s">
        <v>51</v>
      </c>
      <c r="C25" s="3">
        <v>12</v>
      </c>
      <c r="D25" s="4">
        <v>45</v>
      </c>
      <c r="E25" s="14"/>
      <c r="F25" s="81"/>
      <c r="G25" s="82">
        <f t="shared" si="0"/>
        <v>540</v>
      </c>
      <c r="H25" s="85">
        <f t="shared" si="1"/>
        <v>45</v>
      </c>
      <c r="I25" s="88">
        <f t="shared" si="3"/>
        <v>10.384615384615385</v>
      </c>
      <c r="J25" s="76">
        <f t="shared" si="2"/>
        <v>0</v>
      </c>
      <c r="K25" s="52"/>
      <c r="L25" s="62">
        <f t="shared" si="4"/>
      </c>
      <c r="M25" s="63">
        <f t="shared" si="5"/>
      </c>
      <c r="N25" s="63">
        <f>IF($E25="Y",IF($F25&gt;=10,INT(($J25-($L25*50)-($M25*20))/10),),"")</f>
      </c>
      <c r="O25" s="63">
        <f>IF($E25="Y",IF($F25&gt;=5,INT(($J25-($L25*50)-($M25*20)-($N25*10))/5),0),"")</f>
      </c>
      <c r="P25" s="64">
        <f>IF($E25="Y",INT(($J25-($L25*50)-($M25*20)-($N25*10)-($O25*5))),"")</f>
      </c>
    </row>
    <row r="26" spans="1:16" ht="14.25" thickBot="1">
      <c r="A26" s="71"/>
      <c r="B26" s="7"/>
      <c r="C26" s="3"/>
      <c r="D26" s="4"/>
      <c r="E26" s="14"/>
      <c r="F26" s="81"/>
      <c r="G26" s="82">
        <f t="shared" si="0"/>
        <v>0</v>
      </c>
      <c r="H26" s="85">
        <f t="shared" si="1"/>
        <v>0</v>
      </c>
      <c r="I26" s="88">
        <f t="shared" si="3"/>
        <v>0</v>
      </c>
      <c r="J26" s="76">
        <f t="shared" si="2"/>
        <v>0</v>
      </c>
      <c r="K26" s="52"/>
      <c r="L26" s="62">
        <f t="shared" si="4"/>
      </c>
      <c r="M26" s="63">
        <f t="shared" si="5"/>
      </c>
      <c r="N26" s="63">
        <f>IF($E26="Y",IF($F26&gt;=10,INT(($J26-($L26*50)-($M26*20))/10),),"")</f>
      </c>
      <c r="O26" s="63">
        <f>IF($E26="Y",IF($F26&gt;=5,INT(($J26-($L26*50)-($M26*20)-($N26*10))/5),0),"")</f>
      </c>
      <c r="P26" s="64">
        <f>IF($E26="Y",INT(($J26-($L26*50)-($M26*20)-($N26*10)-($O26*5))),"")</f>
      </c>
    </row>
    <row r="27" spans="1:16" ht="14.25" thickBot="1">
      <c r="A27" s="71" t="s">
        <v>52</v>
      </c>
      <c r="B27" s="7" t="s">
        <v>11</v>
      </c>
      <c r="C27" s="3">
        <v>52</v>
      </c>
      <c r="D27" s="4">
        <f>$E$2*0.1</f>
        <v>100</v>
      </c>
      <c r="E27" s="14"/>
      <c r="F27" s="81"/>
      <c r="G27" s="82">
        <f t="shared" si="0"/>
        <v>5200</v>
      </c>
      <c r="H27" s="85">
        <f t="shared" si="1"/>
        <v>433.3333333333333</v>
      </c>
      <c r="I27" s="88">
        <f t="shared" si="3"/>
        <v>100</v>
      </c>
      <c r="J27" s="76">
        <f t="shared" si="2"/>
        <v>0</v>
      </c>
      <c r="K27" s="52"/>
      <c r="L27" s="62">
        <f t="shared" si="4"/>
      </c>
      <c r="M27" s="63">
        <f t="shared" si="5"/>
      </c>
      <c r="N27" s="63">
        <f>IF($E27="Y",IF($F27&gt;=10,INT(($J27-($L27*50)-($M27*20))/10),),"")</f>
      </c>
      <c r="O27" s="63">
        <f>IF($E27="Y",IF($F27&gt;=5,INT(($J27-($L27*50)-($M27*20)-($N27*10))/5),0),"")</f>
      </c>
      <c r="P27" s="64">
        <f>IF($E27="Y",INT(($J27-($L27*50)-($M27*20)-($N27*10)-($O27*5))),"")</f>
      </c>
    </row>
    <row r="28" spans="1:16" ht="14.25" thickBot="1">
      <c r="A28" s="71" t="s">
        <v>52</v>
      </c>
      <c r="B28" s="7" t="s">
        <v>15</v>
      </c>
      <c r="C28" s="3">
        <v>1</v>
      </c>
      <c r="D28" s="4">
        <v>20</v>
      </c>
      <c r="E28" s="14" t="s">
        <v>25</v>
      </c>
      <c r="F28" s="81">
        <v>50</v>
      </c>
      <c r="G28" s="82">
        <f t="shared" si="0"/>
        <v>20</v>
      </c>
      <c r="H28" s="85">
        <f t="shared" si="1"/>
        <v>1.6666666666666667</v>
      </c>
      <c r="I28" s="88">
        <f t="shared" si="3"/>
        <v>1</v>
      </c>
      <c r="J28" s="76">
        <f t="shared" si="2"/>
        <v>1</v>
      </c>
      <c r="K28" s="52"/>
      <c r="L28" s="62">
        <f t="shared" si="4"/>
        <v>0</v>
      </c>
      <c r="M28" s="63">
        <f t="shared" si="5"/>
        <v>0</v>
      </c>
      <c r="N28" s="63">
        <f>IF($E28="Y",IF($F28&gt;=10,INT(($J28-($L28*50)-($M28*20))/10),),"")</f>
        <v>0</v>
      </c>
      <c r="O28" s="63">
        <f>IF($E28="Y",IF($F28&gt;=5,INT(($J28-($L28*50)-($M28*20)-($N28*10))/5),0),"")</f>
        <v>0</v>
      </c>
      <c r="P28" s="64">
        <f>IF($E28="Y",INT(($J28-($L28*50)-($M28*20)-($N28*10)-($O28*5))),"")</f>
        <v>1</v>
      </c>
    </row>
    <row r="29" spans="1:16" ht="14.25" thickBot="1">
      <c r="A29" s="71" t="s">
        <v>52</v>
      </c>
      <c r="B29" s="7" t="s">
        <v>53</v>
      </c>
      <c r="C29" s="3">
        <v>1</v>
      </c>
      <c r="D29" s="4">
        <v>100</v>
      </c>
      <c r="E29" s="14" t="s">
        <v>25</v>
      </c>
      <c r="F29" s="81">
        <v>50</v>
      </c>
      <c r="G29" s="82">
        <f aca="true" t="shared" si="6" ref="G29:G70">D29*C29</f>
        <v>100</v>
      </c>
      <c r="H29" s="85">
        <f aca="true" t="shared" si="7" ref="H29:H70">G29/12</f>
        <v>8.333333333333334</v>
      </c>
      <c r="I29" s="88">
        <f t="shared" si="3"/>
        <v>2</v>
      </c>
      <c r="J29" s="76">
        <f aca="true" t="shared" si="8" ref="J29:J70">IF(E29="Y",I29,0)</f>
        <v>2</v>
      </c>
      <c r="K29" s="52"/>
      <c r="L29" s="62">
        <f t="shared" si="4"/>
        <v>0</v>
      </c>
      <c r="M29" s="63">
        <f t="shared" si="5"/>
        <v>0</v>
      </c>
      <c r="N29" s="63">
        <f>IF($E29="Y",IF($F29&gt;=10,INT(($J29-($L29*50)-($M29*20))/10),),"")</f>
        <v>0</v>
      </c>
      <c r="O29" s="63">
        <f>IF($E29="Y",IF($F29&gt;=5,INT(($J29-($L29*50)-($M29*20)-($N29*10))/5),0),"")</f>
        <v>0</v>
      </c>
      <c r="P29" s="64">
        <f>IF($E29="Y",INT(($J29-($L29*50)-($M29*20)-($N29*10)-($O29*5))),"")</f>
        <v>2</v>
      </c>
    </row>
    <row r="30" spans="1:16" ht="14.25" thickBot="1">
      <c r="A30" s="71"/>
      <c r="B30" s="7"/>
      <c r="C30" s="3"/>
      <c r="D30" s="4"/>
      <c r="E30" s="14"/>
      <c r="F30" s="81"/>
      <c r="G30" s="82">
        <f t="shared" si="6"/>
        <v>0</v>
      </c>
      <c r="H30" s="85">
        <f t="shared" si="7"/>
        <v>0</v>
      </c>
      <c r="I30" s="88">
        <f t="shared" si="3"/>
        <v>0</v>
      </c>
      <c r="J30" s="76">
        <f t="shared" si="8"/>
        <v>0</v>
      </c>
      <c r="K30" s="52"/>
      <c r="L30" s="62">
        <f t="shared" si="4"/>
      </c>
      <c r="M30" s="63">
        <f t="shared" si="5"/>
      </c>
      <c r="N30" s="63">
        <f>IF($E30="Y",IF($F30&gt;=10,INT(($J30-($L30*50)-($M30*20))/10),),"")</f>
      </c>
      <c r="O30" s="63">
        <f>IF($E30="Y",IF($F30&gt;=5,INT(($J30-($L30*50)-($M30*20)-($N30*10))/5),0),"")</f>
      </c>
      <c r="P30" s="64">
        <f>IF($E30="Y",INT(($J30-($L30*50)-($M30*20)-($N30*10)-($O30*5))),"")</f>
      </c>
    </row>
    <row r="31" spans="1:16" ht="14.25" thickBot="1">
      <c r="A31" s="71" t="s">
        <v>55</v>
      </c>
      <c r="B31" s="7" t="s">
        <v>54</v>
      </c>
      <c r="C31" s="3">
        <v>52</v>
      </c>
      <c r="D31" s="4">
        <v>100</v>
      </c>
      <c r="E31" s="14" t="s">
        <v>25</v>
      </c>
      <c r="F31" s="81">
        <v>50</v>
      </c>
      <c r="G31" s="82">
        <f t="shared" si="6"/>
        <v>5200</v>
      </c>
      <c r="H31" s="85">
        <f t="shared" si="7"/>
        <v>433.3333333333333</v>
      </c>
      <c r="I31" s="88">
        <f t="shared" si="3"/>
        <v>100</v>
      </c>
      <c r="J31" s="76">
        <f t="shared" si="8"/>
        <v>100</v>
      </c>
      <c r="K31" s="52"/>
      <c r="L31" s="62">
        <f t="shared" si="4"/>
        <v>2</v>
      </c>
      <c r="M31" s="63">
        <f t="shared" si="5"/>
        <v>0</v>
      </c>
      <c r="N31" s="63">
        <f>IF($E31="Y",IF($F31&gt;=10,INT(($J31-($L31*50)-($M31*20))/10),),"")</f>
        <v>0</v>
      </c>
      <c r="O31" s="63">
        <f>IF($E31="Y",IF($F31&gt;=5,INT(($J31-($L31*50)-($M31*20)-($N31*10))/5),0),"")</f>
        <v>0</v>
      </c>
      <c r="P31" s="64">
        <f>IF($E31="Y",INT(($J31-($L31*50)-($M31*20)-($N31*10)-($O31*5))),"")</f>
        <v>0</v>
      </c>
    </row>
    <row r="32" spans="1:16" ht="14.25" thickBot="1">
      <c r="A32" s="71" t="s">
        <v>55</v>
      </c>
      <c r="B32" s="7" t="s">
        <v>56</v>
      </c>
      <c r="C32" s="3">
        <v>52</v>
      </c>
      <c r="D32" s="4">
        <v>30</v>
      </c>
      <c r="E32" s="14" t="s">
        <v>25</v>
      </c>
      <c r="F32" s="81">
        <v>50</v>
      </c>
      <c r="G32" s="82">
        <f t="shared" si="6"/>
        <v>1560</v>
      </c>
      <c r="H32" s="85">
        <f t="shared" si="7"/>
        <v>130</v>
      </c>
      <c r="I32" s="88">
        <f t="shared" si="3"/>
        <v>30</v>
      </c>
      <c r="J32" s="76">
        <f t="shared" si="8"/>
        <v>30</v>
      </c>
      <c r="K32" s="52"/>
      <c r="L32" s="62">
        <f t="shared" si="4"/>
        <v>0</v>
      </c>
      <c r="M32" s="63">
        <f t="shared" si="5"/>
        <v>1</v>
      </c>
      <c r="N32" s="63">
        <f>IF($E32="Y",IF($F32&gt;=10,INT(($J32-($L32*50)-($M32*20))/10),),"")</f>
        <v>1</v>
      </c>
      <c r="O32" s="63">
        <f>IF($E32="Y",IF($F32&gt;=5,INT(($J32-($L32*50)-($M32*20)-($N32*10))/5),0),"")</f>
        <v>0</v>
      </c>
      <c r="P32" s="64">
        <f>IF($E32="Y",INT(($J32-($L32*50)-($M32*20)-($N32*10)-($O32*5))),"")</f>
        <v>0</v>
      </c>
    </row>
    <row r="33" spans="1:16" ht="14.25" thickBot="1">
      <c r="A33" s="71" t="s">
        <v>55</v>
      </c>
      <c r="B33" s="7" t="s">
        <v>10</v>
      </c>
      <c r="C33" s="3">
        <v>12</v>
      </c>
      <c r="D33" s="4">
        <v>14</v>
      </c>
      <c r="E33" s="14"/>
      <c r="F33" s="81"/>
      <c r="G33" s="82">
        <f t="shared" si="6"/>
        <v>168</v>
      </c>
      <c r="H33" s="85">
        <f t="shared" si="7"/>
        <v>14</v>
      </c>
      <c r="I33" s="88">
        <f t="shared" si="3"/>
        <v>3.230769230769231</v>
      </c>
      <c r="J33" s="76">
        <f t="shared" si="8"/>
        <v>0</v>
      </c>
      <c r="K33" s="52"/>
      <c r="L33" s="62">
        <f t="shared" si="4"/>
      </c>
      <c r="M33" s="63">
        <f t="shared" si="5"/>
      </c>
      <c r="N33" s="63">
        <f>IF($E33="Y",IF($F33&gt;=10,INT(($J33-($L33*50)-($M33*20))/10),),"")</f>
      </c>
      <c r="O33" s="63">
        <f>IF($E33="Y",IF($F33&gt;=5,INT(($J33-($L33*50)-($M33*20)-($N33*10))/5),0),"")</f>
      </c>
      <c r="P33" s="64">
        <f>IF($E33="Y",INT(($J33-($L33*50)-($M33*20)-($N33*10)-($O33*5))),"")</f>
      </c>
    </row>
    <row r="34" spans="1:16" ht="14.25" thickBot="1">
      <c r="A34" s="71" t="s">
        <v>55</v>
      </c>
      <c r="B34" s="7" t="s">
        <v>98</v>
      </c>
      <c r="C34" s="3">
        <v>52</v>
      </c>
      <c r="D34" s="4">
        <v>0</v>
      </c>
      <c r="E34" s="14" t="s">
        <v>25</v>
      </c>
      <c r="F34" s="81">
        <v>20</v>
      </c>
      <c r="G34" s="82">
        <f t="shared" si="6"/>
        <v>0</v>
      </c>
      <c r="H34" s="85">
        <f t="shared" si="7"/>
        <v>0</v>
      </c>
      <c r="I34" s="88">
        <f t="shared" si="3"/>
        <v>0</v>
      </c>
      <c r="J34" s="76">
        <f t="shared" si="8"/>
        <v>0</v>
      </c>
      <c r="K34" s="52"/>
      <c r="L34" s="62">
        <f t="shared" si="4"/>
        <v>0</v>
      </c>
      <c r="M34" s="63">
        <f t="shared" si="5"/>
        <v>0</v>
      </c>
      <c r="N34" s="63">
        <f>IF($E34="Y",IF($F34&gt;=10,INT(($J34-($L34*50)-($M34*20))/10),),"")</f>
        <v>0</v>
      </c>
      <c r="O34" s="63">
        <f>IF($E34="Y",IF($F34&gt;=5,INT(($J34-($L34*50)-($M34*20)-($N34*10))/5),0),"")</f>
        <v>0</v>
      </c>
      <c r="P34" s="64">
        <f>IF($E34="Y",INT(($J34-($L34*50)-($M34*20)-($N34*10)-($O34*5))),"")</f>
        <v>0</v>
      </c>
    </row>
    <row r="35" spans="1:16" ht="14.25" thickBot="1">
      <c r="A35" s="71" t="s">
        <v>55</v>
      </c>
      <c r="B35" s="7" t="s">
        <v>57</v>
      </c>
      <c r="C35" s="3">
        <v>52</v>
      </c>
      <c r="D35" s="4">
        <v>0</v>
      </c>
      <c r="E35" s="14" t="s">
        <v>25</v>
      </c>
      <c r="F35" s="81">
        <v>20</v>
      </c>
      <c r="G35" s="82">
        <f t="shared" si="6"/>
        <v>0</v>
      </c>
      <c r="H35" s="85">
        <f t="shared" si="7"/>
        <v>0</v>
      </c>
      <c r="I35" s="88">
        <f t="shared" si="3"/>
        <v>0</v>
      </c>
      <c r="J35" s="76">
        <f t="shared" si="8"/>
        <v>0</v>
      </c>
      <c r="K35" s="52"/>
      <c r="L35" s="62">
        <f t="shared" si="4"/>
        <v>0</v>
      </c>
      <c r="M35" s="63">
        <f t="shared" si="5"/>
        <v>0</v>
      </c>
      <c r="N35" s="63">
        <f>IF($E35="Y",IF($F35&gt;=10,INT(($J35-($L35*50)-($M35*20))/10),),"")</f>
        <v>0</v>
      </c>
      <c r="O35" s="63">
        <f>IF($E35="Y",IF($F35&gt;=5,INT(($J35-($L35*50)-($M35*20)-($N35*10))/5),0),"")</f>
        <v>0</v>
      </c>
      <c r="P35" s="64">
        <f>IF($E35="Y",INT(($J35-($L35*50)-($M35*20)-($N35*10)-($O35*5))),"")</f>
        <v>0</v>
      </c>
    </row>
    <row r="36" spans="1:16" ht="14.25" thickBot="1">
      <c r="A36" s="71" t="s">
        <v>55</v>
      </c>
      <c r="B36" s="7" t="s">
        <v>58</v>
      </c>
      <c r="C36" s="3">
        <v>52</v>
      </c>
      <c r="D36" s="4">
        <v>0</v>
      </c>
      <c r="E36" s="14" t="s">
        <v>25</v>
      </c>
      <c r="F36" s="81">
        <v>50</v>
      </c>
      <c r="G36" s="82">
        <f t="shared" si="6"/>
        <v>0</v>
      </c>
      <c r="H36" s="85">
        <f t="shared" si="7"/>
        <v>0</v>
      </c>
      <c r="I36" s="88">
        <f t="shared" si="3"/>
        <v>0</v>
      </c>
      <c r="J36" s="76">
        <f t="shared" si="8"/>
        <v>0</v>
      </c>
      <c r="K36" s="52"/>
      <c r="L36" s="62">
        <f t="shared" si="4"/>
        <v>0</v>
      </c>
      <c r="M36" s="63">
        <f t="shared" si="5"/>
        <v>0</v>
      </c>
      <c r="N36" s="63">
        <f>IF($E36="Y",IF($F36&gt;=10,INT(($J36-($L36*50)-($M36*20))/10),),"")</f>
        <v>0</v>
      </c>
      <c r="O36" s="63">
        <f>IF($E36="Y",IF($F36&gt;=5,INT(($J36-($L36*50)-($M36*20)-($N36*10))/5),0),"")</f>
        <v>0</v>
      </c>
      <c r="P36" s="64">
        <f>IF($E36="Y",INT(($J36-($L36*50)-($M36*20)-($N36*10)-($O36*5))),"")</f>
        <v>0</v>
      </c>
    </row>
    <row r="37" spans="1:16" ht="14.25" thickBot="1">
      <c r="A37" s="71" t="s">
        <v>55</v>
      </c>
      <c r="B37" s="7" t="s">
        <v>59</v>
      </c>
      <c r="C37" s="3">
        <v>52</v>
      </c>
      <c r="D37" s="4">
        <v>20</v>
      </c>
      <c r="E37" s="14" t="s">
        <v>25</v>
      </c>
      <c r="F37" s="81">
        <v>5</v>
      </c>
      <c r="G37" s="82">
        <f t="shared" si="6"/>
        <v>1040</v>
      </c>
      <c r="H37" s="85">
        <f t="shared" si="7"/>
        <v>86.66666666666667</v>
      </c>
      <c r="I37" s="88">
        <f t="shared" si="3"/>
        <v>20</v>
      </c>
      <c r="J37" s="76">
        <f t="shared" si="8"/>
        <v>20</v>
      </c>
      <c r="K37" s="52"/>
      <c r="L37" s="62">
        <f t="shared" si="4"/>
        <v>0</v>
      </c>
      <c r="M37" s="63">
        <f t="shared" si="5"/>
        <v>0</v>
      </c>
      <c r="N37" s="63">
        <f>IF($E37="Y",IF($F37&gt;=10,INT(($J37-($L37*50)-($M37*20))/10),),"")</f>
        <v>0</v>
      </c>
      <c r="O37" s="63">
        <f>IF($E37="Y",IF($F37&gt;=5,INT(($J37-($L37*50)-($M37*20)-($N37*10))/5),0),"")</f>
        <v>4</v>
      </c>
      <c r="P37" s="64">
        <f>IF($E37="Y",INT(($J37-($L37*50)-($M37*20)-($N37*10)-($O37*5))),"")</f>
        <v>0</v>
      </c>
    </row>
    <row r="38" spans="1:16" ht="14.25" thickBot="1">
      <c r="A38" s="71" t="s">
        <v>55</v>
      </c>
      <c r="B38" s="7" t="s">
        <v>26</v>
      </c>
      <c r="C38" s="3">
        <v>52</v>
      </c>
      <c r="D38" s="4">
        <v>20</v>
      </c>
      <c r="E38" s="14" t="s">
        <v>25</v>
      </c>
      <c r="F38" s="81">
        <v>5</v>
      </c>
      <c r="G38" s="82">
        <f t="shared" si="6"/>
        <v>1040</v>
      </c>
      <c r="H38" s="85">
        <f t="shared" si="7"/>
        <v>86.66666666666667</v>
      </c>
      <c r="I38" s="88">
        <f t="shared" si="3"/>
        <v>20</v>
      </c>
      <c r="J38" s="76">
        <f t="shared" si="8"/>
        <v>20</v>
      </c>
      <c r="K38" s="52"/>
      <c r="L38" s="62">
        <f t="shared" si="4"/>
        <v>0</v>
      </c>
      <c r="M38" s="63">
        <f t="shared" si="5"/>
        <v>0</v>
      </c>
      <c r="N38" s="63">
        <f>IF($E38="Y",IF($F38&gt;=10,INT(($J38-($L38*50)-($M38*20))/10),),"")</f>
        <v>0</v>
      </c>
      <c r="O38" s="63">
        <f>IF($E38="Y",IF($F38&gt;=5,INT(($J38-($L38*50)-($M38*20)-($N38*10))/5),0),"")</f>
        <v>4</v>
      </c>
      <c r="P38" s="64">
        <f>IF($E38="Y",INT(($J38-($L38*50)-($M38*20)-($N38*10)-($O38*5))),"")</f>
        <v>0</v>
      </c>
    </row>
    <row r="39" spans="1:16" ht="14.25" thickBot="1">
      <c r="A39" s="71" t="s">
        <v>55</v>
      </c>
      <c r="B39" s="7" t="s">
        <v>19</v>
      </c>
      <c r="C39" s="3">
        <v>1</v>
      </c>
      <c r="D39" s="4">
        <v>500</v>
      </c>
      <c r="E39" s="14" t="s">
        <v>25</v>
      </c>
      <c r="F39" s="81">
        <v>50</v>
      </c>
      <c r="G39" s="82">
        <f t="shared" si="6"/>
        <v>500</v>
      </c>
      <c r="H39" s="85">
        <f t="shared" si="7"/>
        <v>41.666666666666664</v>
      </c>
      <c r="I39" s="88">
        <f t="shared" si="3"/>
        <v>10</v>
      </c>
      <c r="J39" s="76">
        <f t="shared" si="8"/>
        <v>10</v>
      </c>
      <c r="K39" s="52"/>
      <c r="L39" s="62">
        <f t="shared" si="4"/>
        <v>0</v>
      </c>
      <c r="M39" s="63">
        <f t="shared" si="5"/>
        <v>0</v>
      </c>
      <c r="N39" s="63">
        <f>IF($E39="Y",IF($F39&gt;=10,INT(($J39-($L39*50)-($M39*20))/10),),"")</f>
        <v>1</v>
      </c>
      <c r="O39" s="63">
        <f>IF($E39="Y",IF($F39&gt;=5,INT(($J39-($L39*50)-($M39*20)-($N39*10))/5),0),"")</f>
        <v>0</v>
      </c>
      <c r="P39" s="64">
        <f>IF($E39="Y",INT(($J39-($L39*50)-($M39*20)-($N39*10)-($O39*5))),"")</f>
        <v>0</v>
      </c>
    </row>
    <row r="40" spans="1:16" ht="14.25" thickBot="1">
      <c r="A40" s="71"/>
      <c r="B40" s="7"/>
      <c r="C40" s="3"/>
      <c r="D40" s="4"/>
      <c r="E40" s="14"/>
      <c r="F40" s="81"/>
      <c r="G40" s="82">
        <f t="shared" si="6"/>
        <v>0</v>
      </c>
      <c r="H40" s="85">
        <f t="shared" si="7"/>
        <v>0</v>
      </c>
      <c r="I40" s="88">
        <f t="shared" si="3"/>
        <v>0</v>
      </c>
      <c r="J40" s="76">
        <f t="shared" si="8"/>
        <v>0</v>
      </c>
      <c r="K40" s="52"/>
      <c r="L40" s="62">
        <f t="shared" si="4"/>
      </c>
      <c r="M40" s="63">
        <f t="shared" si="5"/>
      </c>
      <c r="N40" s="63">
        <f>IF($E40="Y",IF($F40&gt;=10,INT(($J40-($L40*50)-($M40*20))/10),),"")</f>
      </c>
      <c r="O40" s="63">
        <f>IF($E40="Y",IF($F40&gt;=5,INT(($J40-($L40*50)-($M40*20)-($N40*10))/5),0),"")</f>
      </c>
      <c r="P40" s="64">
        <f>IF($E40="Y",INT(($J40-($L40*50)-($M40*20)-($N40*10)-($O40*5))),"")</f>
      </c>
    </row>
    <row r="41" spans="1:16" ht="14.25" thickBot="1">
      <c r="A41" s="71" t="s">
        <v>27</v>
      </c>
      <c r="B41" s="7" t="s">
        <v>60</v>
      </c>
      <c r="C41" s="3">
        <v>12</v>
      </c>
      <c r="D41" s="4">
        <v>75</v>
      </c>
      <c r="E41" s="14"/>
      <c r="F41" s="81"/>
      <c r="G41" s="82">
        <f t="shared" si="6"/>
        <v>900</v>
      </c>
      <c r="H41" s="85">
        <f t="shared" si="7"/>
        <v>75</v>
      </c>
      <c r="I41" s="88">
        <f t="shared" si="3"/>
        <v>17.307692307692307</v>
      </c>
      <c r="J41" s="76">
        <f t="shared" si="8"/>
        <v>0</v>
      </c>
      <c r="K41" s="52"/>
      <c r="L41" s="62">
        <f t="shared" si="4"/>
      </c>
      <c r="M41" s="63">
        <f t="shared" si="5"/>
      </c>
      <c r="N41" s="63">
        <f>IF($E41="Y",IF($F41&gt;=10,INT(($J41-($L41*50)-($M41*20))/10),),"")</f>
      </c>
      <c r="O41" s="63">
        <f>IF($E41="Y",IF($F41&gt;=5,INT(($J41-($L41*50)-($M41*20)-($N41*10))/5),0),"")</f>
      </c>
      <c r="P41" s="64">
        <f>IF($E41="Y",INT(($J41-($L41*50)-($M41*20)-($N41*10)-($O41*5))),"")</f>
      </c>
    </row>
    <row r="42" spans="1:16" ht="14.25" thickBot="1">
      <c r="A42" s="71" t="s">
        <v>27</v>
      </c>
      <c r="B42" s="7" t="s">
        <v>16</v>
      </c>
      <c r="C42" s="3">
        <v>52</v>
      </c>
      <c r="D42" s="4">
        <v>20</v>
      </c>
      <c r="E42" s="14"/>
      <c r="F42" s="81"/>
      <c r="G42" s="82">
        <f t="shared" si="6"/>
        <v>1040</v>
      </c>
      <c r="H42" s="85">
        <f t="shared" si="7"/>
        <v>86.66666666666667</v>
      </c>
      <c r="I42" s="88">
        <f t="shared" si="3"/>
        <v>20</v>
      </c>
      <c r="J42" s="76">
        <f t="shared" si="8"/>
        <v>0</v>
      </c>
      <c r="K42" s="52"/>
      <c r="L42" s="62">
        <f t="shared" si="4"/>
      </c>
      <c r="M42" s="63">
        <f t="shared" si="5"/>
      </c>
      <c r="N42" s="63">
        <f>IF($E42="Y",IF($F42&gt;=10,INT(($J42-($L42*50)-($M42*20))/10),),"")</f>
      </c>
      <c r="O42" s="63">
        <f>IF($E42="Y",IF($F42&gt;=5,INT(($J42-($L42*50)-($M42*20)-($N42*10))/5),0),"")</f>
      </c>
      <c r="P42" s="64">
        <f>IF($E42="Y",INT(($J42-($L42*50)-($M42*20)-($N42*10)-($O42*5))),"")</f>
      </c>
    </row>
    <row r="43" spans="1:16" ht="14.25" thickBot="1">
      <c r="A43" s="71" t="s">
        <v>27</v>
      </c>
      <c r="B43" s="7" t="s">
        <v>18</v>
      </c>
      <c r="C43" s="3">
        <v>52</v>
      </c>
      <c r="D43" s="4">
        <v>0</v>
      </c>
      <c r="E43" s="14"/>
      <c r="F43" s="81"/>
      <c r="G43" s="82">
        <f t="shared" si="6"/>
        <v>0</v>
      </c>
      <c r="H43" s="85">
        <f t="shared" si="7"/>
        <v>0</v>
      </c>
      <c r="I43" s="88">
        <f t="shared" si="3"/>
        <v>0</v>
      </c>
      <c r="J43" s="76">
        <f t="shared" si="8"/>
        <v>0</v>
      </c>
      <c r="K43" s="52"/>
      <c r="L43" s="62">
        <f t="shared" si="4"/>
      </c>
      <c r="M43" s="63">
        <f t="shared" si="5"/>
      </c>
      <c r="N43" s="63">
        <f>IF($E43="Y",IF($F43&gt;=10,INT(($J43-($L43*50)-($M43*20))/10),),"")</f>
      </c>
      <c r="O43" s="63">
        <f>IF($E43="Y",IF($F43&gt;=5,INT(($J43-($L43*50)-($M43*20)-($N43*10))/5),0),"")</f>
      </c>
      <c r="P43" s="64">
        <f>IF($E43="Y",INT(($J43-($L43*50)-($M43*20)-($N43*10)-($O43*5))),"")</f>
      </c>
    </row>
    <row r="44" spans="1:16" ht="14.25" thickBot="1">
      <c r="A44" s="71" t="s">
        <v>27</v>
      </c>
      <c r="B44" s="7" t="s">
        <v>99</v>
      </c>
      <c r="C44" s="3">
        <v>2</v>
      </c>
      <c r="D44" s="4">
        <v>60</v>
      </c>
      <c r="E44" s="14"/>
      <c r="F44" s="81"/>
      <c r="G44" s="82">
        <f t="shared" si="6"/>
        <v>120</v>
      </c>
      <c r="H44" s="85">
        <f t="shared" si="7"/>
        <v>10</v>
      </c>
      <c r="I44" s="88">
        <f t="shared" si="3"/>
        <v>2.3076923076923075</v>
      </c>
      <c r="J44" s="76">
        <f t="shared" si="8"/>
        <v>0</v>
      </c>
      <c r="K44" s="52"/>
      <c r="L44" s="62">
        <f t="shared" si="4"/>
      </c>
      <c r="M44" s="63">
        <f t="shared" si="5"/>
      </c>
      <c r="N44" s="63">
        <f>IF($E44="Y",IF($F44&gt;=10,INT(($J44-($L44*50)-($M44*20))/10),),"")</f>
      </c>
      <c r="O44" s="63">
        <f>IF($E44="Y",IF($F44&gt;=5,INT(($J44-($L44*50)-($M44*20)-($N44*10))/5),0),"")</f>
      </c>
      <c r="P44" s="64">
        <f>IF($E44="Y",INT(($J44-($L44*50)-($M44*20)-($N44*10)-($O44*5))),"")</f>
      </c>
    </row>
    <row r="45" spans="1:16" ht="14.25" thickBot="1">
      <c r="A45" s="71"/>
      <c r="B45" s="7"/>
      <c r="C45" s="3"/>
      <c r="D45" s="4"/>
      <c r="E45" s="14"/>
      <c r="F45" s="81"/>
      <c r="G45" s="82">
        <f t="shared" si="6"/>
        <v>0</v>
      </c>
      <c r="H45" s="85">
        <f t="shared" si="7"/>
        <v>0</v>
      </c>
      <c r="I45" s="88">
        <f t="shared" si="3"/>
        <v>0</v>
      </c>
      <c r="J45" s="76">
        <f t="shared" si="8"/>
        <v>0</v>
      </c>
      <c r="K45" s="52"/>
      <c r="L45" s="62">
        <f t="shared" si="4"/>
      </c>
      <c r="M45" s="63">
        <f t="shared" si="5"/>
      </c>
      <c r="N45" s="63">
        <f>IF($E45="Y",IF($F45&gt;=10,INT(($J45-($L45*50)-($M45*20))/10),),"")</f>
      </c>
      <c r="O45" s="63">
        <f>IF($E45="Y",IF($F45&gt;=5,INT(($J45-($L45*50)-($M45*20)-($N45*10))/5),0),"")</f>
      </c>
      <c r="P45" s="64">
        <f>IF($E45="Y",INT(($J45-($L45*50)-($M45*20)-($N45*10)-($O45*5))),"")</f>
      </c>
    </row>
    <row r="46" spans="1:16" ht="14.25" thickBot="1">
      <c r="A46" s="71" t="s">
        <v>61</v>
      </c>
      <c r="B46" s="7" t="s">
        <v>62</v>
      </c>
      <c r="C46" s="3">
        <v>12</v>
      </c>
      <c r="D46" s="4">
        <v>100</v>
      </c>
      <c r="E46" s="14"/>
      <c r="F46" s="81"/>
      <c r="G46" s="82">
        <f t="shared" si="6"/>
        <v>1200</v>
      </c>
      <c r="H46" s="85">
        <f t="shared" si="7"/>
        <v>100</v>
      </c>
      <c r="I46" s="88">
        <f t="shared" si="3"/>
        <v>23.076923076923077</v>
      </c>
      <c r="J46" s="76">
        <f t="shared" si="8"/>
        <v>0</v>
      </c>
      <c r="K46" s="52"/>
      <c r="L46" s="62">
        <f t="shared" si="4"/>
      </c>
      <c r="M46" s="63">
        <f t="shared" si="5"/>
      </c>
      <c r="N46" s="63">
        <f>IF($E46="Y",IF($F46&gt;=10,INT(($J46-($L46*50)-($M46*20))/10),),"")</f>
      </c>
      <c r="O46" s="63">
        <f>IF($E46="Y",IF($F46&gt;=5,INT(($J46-($L46*50)-($M46*20)-($N46*10))/5),0),"")</f>
      </c>
      <c r="P46" s="64">
        <f>IF($E46="Y",INT(($J46-($L46*50)-($M46*20)-($N46*10)-($O46*5))),"")</f>
      </c>
    </row>
    <row r="47" spans="1:16" ht="14.25" thickBot="1">
      <c r="A47" s="71" t="s">
        <v>61</v>
      </c>
      <c r="B47" s="7" t="s">
        <v>62</v>
      </c>
      <c r="C47" s="3">
        <v>12</v>
      </c>
      <c r="D47" s="4">
        <v>0</v>
      </c>
      <c r="E47" s="14"/>
      <c r="F47" s="81"/>
      <c r="G47" s="82">
        <f t="shared" si="6"/>
        <v>0</v>
      </c>
      <c r="H47" s="85">
        <f t="shared" si="7"/>
        <v>0</v>
      </c>
      <c r="I47" s="88">
        <f t="shared" si="3"/>
        <v>0</v>
      </c>
      <c r="J47" s="76">
        <f t="shared" si="8"/>
        <v>0</v>
      </c>
      <c r="K47" s="52"/>
      <c r="L47" s="62">
        <f t="shared" si="4"/>
      </c>
      <c r="M47" s="63">
        <f t="shared" si="5"/>
      </c>
      <c r="N47" s="63">
        <f>IF($E47="Y",IF($F47&gt;=10,INT(($J47-($L47*50)-($M47*20))/10),),"")</f>
      </c>
      <c r="O47" s="63">
        <f>IF($E47="Y",IF($F47&gt;=5,INT(($J47-($L47*50)-($M47*20)-($N47*10))/5),0),"")</f>
      </c>
      <c r="P47" s="64">
        <f>IF($E47="Y",INT(($J47-($L47*50)-($M47*20)-($N47*10)-($O47*5))),"")</f>
      </c>
    </row>
    <row r="48" spans="1:16" ht="14.25" thickBot="1">
      <c r="A48" s="71" t="s">
        <v>61</v>
      </c>
      <c r="B48" s="7" t="s">
        <v>63</v>
      </c>
      <c r="C48" s="3">
        <v>12</v>
      </c>
      <c r="D48" s="4">
        <v>50</v>
      </c>
      <c r="E48" s="14"/>
      <c r="F48" s="81"/>
      <c r="G48" s="82">
        <f t="shared" si="6"/>
        <v>600</v>
      </c>
      <c r="H48" s="85">
        <f t="shared" si="7"/>
        <v>50</v>
      </c>
      <c r="I48" s="88">
        <f t="shared" si="3"/>
        <v>11.538461538461538</v>
      </c>
      <c r="J48" s="76">
        <f t="shared" si="8"/>
        <v>0</v>
      </c>
      <c r="K48" s="52"/>
      <c r="L48" s="62">
        <f t="shared" si="4"/>
      </c>
      <c r="M48" s="63">
        <f t="shared" si="5"/>
      </c>
      <c r="N48" s="63">
        <f>IF($E48="Y",IF($F48&gt;=10,INT(($J48-($L48*50)-($M48*20))/10),),"")</f>
      </c>
      <c r="O48" s="63">
        <f>IF($E48="Y",IF($F48&gt;=5,INT(($J48-($L48*50)-($M48*20)-($N48*10))/5),0),"")</f>
      </c>
      <c r="P48" s="64">
        <f>IF($E48="Y",INT(($J48-($L48*50)-($M48*20)-($N48*10)-($O48*5))),"")</f>
      </c>
    </row>
    <row r="49" spans="1:16" ht="14.25" thickBot="1">
      <c r="A49" s="71" t="s">
        <v>61</v>
      </c>
      <c r="B49" s="7" t="s">
        <v>63</v>
      </c>
      <c r="C49" s="3">
        <v>12</v>
      </c>
      <c r="D49" s="4">
        <v>50</v>
      </c>
      <c r="E49" s="14"/>
      <c r="F49" s="81"/>
      <c r="G49" s="82">
        <f t="shared" si="6"/>
        <v>600</v>
      </c>
      <c r="H49" s="85">
        <f t="shared" si="7"/>
        <v>50</v>
      </c>
      <c r="I49" s="88">
        <f t="shared" si="3"/>
        <v>11.538461538461538</v>
      </c>
      <c r="J49" s="76">
        <f t="shared" si="8"/>
        <v>0</v>
      </c>
      <c r="K49" s="52"/>
      <c r="L49" s="62">
        <f t="shared" si="4"/>
      </c>
      <c r="M49" s="63">
        <f t="shared" si="5"/>
      </c>
      <c r="N49" s="63">
        <f>IF($E49="Y",IF($F49&gt;=10,INT(($J49-($L49*50)-($M49*20))/10),),"")</f>
      </c>
      <c r="O49" s="63">
        <f>IF($E49="Y",IF($F49&gt;=5,INT(($J49-($L49*50)-($M49*20)-($N49*10))/5),0),"")</f>
      </c>
      <c r="P49" s="64">
        <f>IF($E49="Y",INT(($J49-($L49*50)-($M49*20)-($N49*10)-($O49*5))),"")</f>
      </c>
    </row>
    <row r="50" spans="1:16" ht="14.25" thickBot="1">
      <c r="A50" s="71" t="s">
        <v>61</v>
      </c>
      <c r="B50" s="7" t="s">
        <v>63</v>
      </c>
      <c r="C50" s="3">
        <v>12</v>
      </c>
      <c r="D50" s="4">
        <v>50</v>
      </c>
      <c r="E50" s="14"/>
      <c r="F50" s="81"/>
      <c r="G50" s="82">
        <f t="shared" si="6"/>
        <v>600</v>
      </c>
      <c r="H50" s="85">
        <f t="shared" si="7"/>
        <v>50</v>
      </c>
      <c r="I50" s="88">
        <f t="shared" si="3"/>
        <v>11.538461538461538</v>
      </c>
      <c r="J50" s="76">
        <f t="shared" si="8"/>
        <v>0</v>
      </c>
      <c r="K50" s="52"/>
      <c r="L50" s="62">
        <f t="shared" si="4"/>
      </c>
      <c r="M50" s="63">
        <f t="shared" si="5"/>
      </c>
      <c r="N50" s="63">
        <f>IF($E50="Y",IF($F50&gt;=10,INT(($J50-($L50*50)-($M50*20))/10),),"")</f>
      </c>
      <c r="O50" s="63">
        <f>IF($E50="Y",IF($F50&gt;=5,INT(($J50-($L50*50)-($M50*20)-($N50*10))/5),0),"")</f>
      </c>
      <c r="P50" s="64">
        <f>IF($E50="Y",INT(($J50-($L50*50)-($M50*20)-($N50*10)-($O50*5))),"")</f>
      </c>
    </row>
    <row r="51" spans="1:16" ht="14.25" thickBot="1">
      <c r="A51" s="71" t="s">
        <v>61</v>
      </c>
      <c r="B51" s="7" t="s">
        <v>64</v>
      </c>
      <c r="C51" s="3">
        <v>12</v>
      </c>
      <c r="D51" s="4">
        <v>25</v>
      </c>
      <c r="E51" s="14"/>
      <c r="F51" s="81"/>
      <c r="G51" s="82">
        <f t="shared" si="6"/>
        <v>300</v>
      </c>
      <c r="H51" s="85">
        <f t="shared" si="7"/>
        <v>25</v>
      </c>
      <c r="I51" s="88">
        <f t="shared" si="3"/>
        <v>5.769230769230769</v>
      </c>
      <c r="J51" s="76">
        <f t="shared" si="8"/>
        <v>0</v>
      </c>
      <c r="K51" s="52"/>
      <c r="L51" s="62">
        <f t="shared" si="4"/>
      </c>
      <c r="M51" s="63">
        <f t="shared" si="5"/>
      </c>
      <c r="N51" s="63">
        <f>IF($E51="Y",IF($F51&gt;=10,INT(($J51-($L51*50)-($M51*20))/10),),"")</f>
      </c>
      <c r="O51" s="63">
        <f>IF($E51="Y",IF($F51&gt;=5,INT(($J51-($L51*50)-($M51*20)-($N51*10))/5),0),"")</f>
      </c>
      <c r="P51" s="64">
        <f>IF($E51="Y",INT(($J51-($L51*50)-($M51*20)-($N51*10)-($O51*5))),"")</f>
      </c>
    </row>
    <row r="52" spans="1:16" ht="14.25" thickBot="1">
      <c r="A52" s="71" t="s">
        <v>61</v>
      </c>
      <c r="B52" s="7" t="s">
        <v>64</v>
      </c>
      <c r="C52" s="3">
        <v>12</v>
      </c>
      <c r="D52" s="4">
        <v>0</v>
      </c>
      <c r="E52" s="14"/>
      <c r="F52" s="81"/>
      <c r="G52" s="82">
        <f t="shared" si="6"/>
        <v>0</v>
      </c>
      <c r="H52" s="85">
        <f t="shared" si="7"/>
        <v>0</v>
      </c>
      <c r="I52" s="88">
        <f t="shared" si="3"/>
        <v>0</v>
      </c>
      <c r="J52" s="76">
        <f t="shared" si="8"/>
        <v>0</v>
      </c>
      <c r="K52" s="52"/>
      <c r="L52" s="62">
        <f t="shared" si="4"/>
      </c>
      <c r="M52" s="63">
        <f t="shared" si="5"/>
      </c>
      <c r="N52" s="63">
        <f>IF($E52="Y",IF($F52&gt;=10,INT(($J52-($L52*50)-($M52*20))/10),),"")</f>
      </c>
      <c r="O52" s="63">
        <f>IF($E52="Y",IF($F52&gt;=5,INT(($J52-($L52*50)-($M52*20)-($N52*10))/5),0),"")</f>
      </c>
      <c r="P52" s="64">
        <f>IF($E52="Y",INT(($J52-($L52*50)-($M52*20)-($N52*10)-($O52*5))),"")</f>
      </c>
    </row>
    <row r="53" spans="1:16" ht="14.25" thickBot="1">
      <c r="A53" s="71" t="s">
        <v>61</v>
      </c>
      <c r="B53" s="7" t="s">
        <v>64</v>
      </c>
      <c r="C53" s="3">
        <v>12</v>
      </c>
      <c r="D53" s="4">
        <v>0</v>
      </c>
      <c r="E53" s="14"/>
      <c r="F53" s="81"/>
      <c r="G53" s="82">
        <f t="shared" si="6"/>
        <v>0</v>
      </c>
      <c r="H53" s="85">
        <f t="shared" si="7"/>
        <v>0</v>
      </c>
      <c r="I53" s="88">
        <f t="shared" si="3"/>
        <v>0</v>
      </c>
      <c r="J53" s="76">
        <f t="shared" si="8"/>
        <v>0</v>
      </c>
      <c r="K53" s="52"/>
      <c r="L53" s="62">
        <f t="shared" si="4"/>
      </c>
      <c r="M53" s="63">
        <f t="shared" si="5"/>
      </c>
      <c r="N53" s="63">
        <f>IF($E53="Y",IF($F53&gt;=10,INT(($J53-($L53*50)-($M53*20))/10),),"")</f>
      </c>
      <c r="O53" s="63">
        <f>IF($E53="Y",IF($F53&gt;=5,INT(($J53-($L53*50)-($M53*20)-($N53*10))/5),0),"")</f>
      </c>
      <c r="P53" s="64">
        <f>IF($E53="Y",INT(($J53-($L53*50)-($M53*20)-($N53*10)-($O53*5))),"")</f>
      </c>
    </row>
    <row r="54" spans="1:16" ht="14.25" thickBot="1">
      <c r="A54" s="71"/>
      <c r="B54" s="7"/>
      <c r="C54" s="3"/>
      <c r="D54" s="4"/>
      <c r="E54" s="14"/>
      <c r="F54" s="81"/>
      <c r="G54" s="82">
        <f t="shared" si="6"/>
        <v>0</v>
      </c>
      <c r="H54" s="85">
        <f t="shared" si="7"/>
        <v>0</v>
      </c>
      <c r="I54" s="88">
        <f t="shared" si="3"/>
        <v>0</v>
      </c>
      <c r="J54" s="76">
        <f t="shared" si="8"/>
        <v>0</v>
      </c>
      <c r="K54" s="52"/>
      <c r="L54" s="62">
        <f t="shared" si="4"/>
      </c>
      <c r="M54" s="63">
        <f t="shared" si="5"/>
      </c>
      <c r="N54" s="63">
        <f>IF($E54="Y",IF($F54&gt;=10,INT(($J54-($L54*50)-($M54*20))/10),),"")</f>
      </c>
      <c r="O54" s="63">
        <f>IF($E54="Y",IF($F54&gt;=5,INT(($J54-($L54*50)-($M54*20)-($N54*10))/5),0),"")</f>
      </c>
      <c r="P54" s="64">
        <f>IF($E54="Y",INT(($J54-($L54*50)-($M54*20)-($N54*10)-($O54*5))),"")</f>
      </c>
    </row>
    <row r="55" spans="1:16" ht="14.25" thickBot="1">
      <c r="A55" s="71" t="s">
        <v>87</v>
      </c>
      <c r="B55" s="7" t="s">
        <v>17</v>
      </c>
      <c r="C55" s="3">
        <v>1</v>
      </c>
      <c r="D55" s="4">
        <v>0</v>
      </c>
      <c r="E55" s="14" t="s">
        <v>25</v>
      </c>
      <c r="F55" s="81">
        <v>50</v>
      </c>
      <c r="G55" s="82">
        <f t="shared" si="6"/>
        <v>0</v>
      </c>
      <c r="H55" s="85">
        <f t="shared" si="7"/>
        <v>0</v>
      </c>
      <c r="I55" s="88">
        <f t="shared" si="3"/>
        <v>0</v>
      </c>
      <c r="J55" s="76">
        <f t="shared" si="8"/>
        <v>0</v>
      </c>
      <c r="K55" s="52"/>
      <c r="L55" s="62">
        <f t="shared" si="4"/>
        <v>0</v>
      </c>
      <c r="M55" s="63">
        <f t="shared" si="5"/>
        <v>0</v>
      </c>
      <c r="N55" s="63">
        <f>IF($E55="Y",IF($F55&gt;=10,INT(($J55-($L55*50)-($M55*20))/10),),"")</f>
        <v>0</v>
      </c>
      <c r="O55" s="63">
        <f>IF($E55="Y",IF($F55&gt;=5,INT(($J55-($L55*50)-($M55*20)-($N55*10))/5),0),"")</f>
        <v>0</v>
      </c>
      <c r="P55" s="64">
        <f>IF($E55="Y",INT(($J55-($L55*50)-($M55*20)-($N55*10)-($O55*5))),"")</f>
        <v>0</v>
      </c>
    </row>
    <row r="56" spans="1:16" ht="14.25" thickBot="1">
      <c r="A56" s="71" t="s">
        <v>87</v>
      </c>
      <c r="B56" s="7" t="s">
        <v>20</v>
      </c>
      <c r="C56" s="3">
        <v>52</v>
      </c>
      <c r="D56" s="4">
        <v>0</v>
      </c>
      <c r="E56" s="14" t="s">
        <v>25</v>
      </c>
      <c r="F56" s="81">
        <v>1</v>
      </c>
      <c r="G56" s="82">
        <f t="shared" si="6"/>
        <v>0</v>
      </c>
      <c r="H56" s="85">
        <f t="shared" si="7"/>
        <v>0</v>
      </c>
      <c r="I56" s="88">
        <f t="shared" si="3"/>
        <v>0</v>
      </c>
      <c r="J56" s="76">
        <f t="shared" si="8"/>
        <v>0</v>
      </c>
      <c r="K56" s="52"/>
      <c r="L56" s="62">
        <f t="shared" si="4"/>
        <v>0</v>
      </c>
      <c r="M56" s="63">
        <f t="shared" si="5"/>
        <v>0</v>
      </c>
      <c r="N56" s="63">
        <f>IF($E56="Y",IF($F56&gt;=10,INT(($J56-($L56*50)-($M56*20))/10),),"")</f>
        <v>0</v>
      </c>
      <c r="O56" s="63">
        <f>IF($E56="Y",IF($F56&gt;=5,INT(($J56-($L56*50)-($M56*20)-($N56*10))/5),0),"")</f>
        <v>0</v>
      </c>
      <c r="P56" s="64">
        <f>IF($E56="Y",INT(($J56-($L56*50)-($M56*20)-($N56*10)-($O56*5))),"")</f>
        <v>0</v>
      </c>
    </row>
    <row r="57" spans="1:16" ht="14.25" thickBot="1">
      <c r="A57" s="71" t="s">
        <v>87</v>
      </c>
      <c r="B57" s="7" t="s">
        <v>86</v>
      </c>
      <c r="C57" s="3">
        <v>1</v>
      </c>
      <c r="D57" s="4">
        <v>0</v>
      </c>
      <c r="E57" s="14" t="s">
        <v>25</v>
      </c>
      <c r="F57" s="81">
        <v>50</v>
      </c>
      <c r="G57" s="82">
        <f t="shared" si="6"/>
        <v>0</v>
      </c>
      <c r="H57" s="85">
        <f t="shared" si="7"/>
        <v>0</v>
      </c>
      <c r="I57" s="88">
        <f t="shared" si="3"/>
        <v>0</v>
      </c>
      <c r="J57" s="76">
        <f t="shared" si="8"/>
        <v>0</v>
      </c>
      <c r="K57" s="52"/>
      <c r="L57" s="62">
        <f t="shared" si="4"/>
        <v>0</v>
      </c>
      <c r="M57" s="63">
        <f t="shared" si="5"/>
        <v>0</v>
      </c>
      <c r="N57" s="63">
        <f>IF($E57="Y",IF($F57&gt;=10,INT(($J57-($L57*50)-($M57*20))/10),),"")</f>
        <v>0</v>
      </c>
      <c r="O57" s="63">
        <f>IF($E57="Y",IF($F57&gt;=5,INT(($J57-($L57*50)-($M57*20)-($N57*10))/5),0),"")</f>
        <v>0</v>
      </c>
      <c r="P57" s="64">
        <f>IF($E57="Y",INT(($J57-($L57*50)-($M57*20)-($N57*10)-($O57*5))),"")</f>
        <v>0</v>
      </c>
    </row>
    <row r="58" spans="1:16" ht="14.25" thickBot="1">
      <c r="A58" s="71"/>
      <c r="B58" s="7"/>
      <c r="C58" s="3"/>
      <c r="D58" s="4"/>
      <c r="E58" s="14"/>
      <c r="F58" s="81"/>
      <c r="G58" s="82">
        <f t="shared" si="6"/>
        <v>0</v>
      </c>
      <c r="H58" s="85">
        <f t="shared" si="7"/>
        <v>0</v>
      </c>
      <c r="I58" s="88">
        <f t="shared" si="3"/>
        <v>0</v>
      </c>
      <c r="J58" s="76">
        <f t="shared" si="8"/>
        <v>0</v>
      </c>
      <c r="K58" s="52"/>
      <c r="L58" s="62">
        <f t="shared" si="4"/>
      </c>
      <c r="M58" s="63">
        <f t="shared" si="5"/>
      </c>
      <c r="N58" s="63">
        <f>IF($E58="Y",IF($F58&gt;=10,INT(($J58-($L58*50)-($M58*20))/10),),"")</f>
      </c>
      <c r="O58" s="63">
        <f>IF($E58="Y",IF($F58&gt;=5,INT(($J58-($L58*50)-($M58*20)-($N58*10))/5),0),"")</f>
      </c>
      <c r="P58" s="64">
        <f>IF($E58="Y",INT(($J58-($L58*50)-($M58*20)-($N58*10)-($O58*5))),"")</f>
      </c>
    </row>
    <row r="59" spans="1:16" ht="14.25" thickBot="1">
      <c r="A59" s="71" t="s">
        <v>80</v>
      </c>
      <c r="B59" s="7" t="s">
        <v>81</v>
      </c>
      <c r="C59" s="3">
        <v>1</v>
      </c>
      <c r="D59" s="4">
        <v>0</v>
      </c>
      <c r="E59" s="14" t="s">
        <v>25</v>
      </c>
      <c r="F59" s="81">
        <v>50</v>
      </c>
      <c r="G59" s="82">
        <f t="shared" si="6"/>
        <v>0</v>
      </c>
      <c r="H59" s="85">
        <f t="shared" si="7"/>
        <v>0</v>
      </c>
      <c r="I59" s="88">
        <f t="shared" si="3"/>
        <v>0</v>
      </c>
      <c r="J59" s="76">
        <f t="shared" si="8"/>
        <v>0</v>
      </c>
      <c r="K59" s="52"/>
      <c r="L59" s="62">
        <f t="shared" si="4"/>
        <v>0</v>
      </c>
      <c r="M59" s="63">
        <f t="shared" si="5"/>
        <v>0</v>
      </c>
      <c r="N59" s="63">
        <f>IF($E59="Y",IF($F59&gt;=10,INT(($J59-($L59*50)-($M59*20))/10),),"")</f>
        <v>0</v>
      </c>
      <c r="O59" s="63">
        <f>IF($E59="Y",IF($F59&gt;=5,INT(($J59-($L59*50)-($M59*20)-($N59*10))/5),0),"")</f>
        <v>0</v>
      </c>
      <c r="P59" s="64">
        <f>IF($E59="Y",INT(($J59-($L59*50)-($M59*20)-($N59*10)-($O59*5))),"")</f>
        <v>0</v>
      </c>
    </row>
    <row r="60" spans="1:16" ht="14.25" thickBot="1">
      <c r="A60" s="71" t="s">
        <v>80</v>
      </c>
      <c r="B60" s="7" t="s">
        <v>82</v>
      </c>
      <c r="C60" s="3">
        <v>1</v>
      </c>
      <c r="D60" s="4">
        <v>0</v>
      </c>
      <c r="E60" s="14" t="s">
        <v>25</v>
      </c>
      <c r="F60" s="81">
        <v>50</v>
      </c>
      <c r="G60" s="82">
        <f t="shared" si="6"/>
        <v>0</v>
      </c>
      <c r="H60" s="85">
        <f t="shared" si="7"/>
        <v>0</v>
      </c>
      <c r="I60" s="88">
        <f t="shared" si="3"/>
        <v>0</v>
      </c>
      <c r="J60" s="76">
        <f t="shared" si="8"/>
        <v>0</v>
      </c>
      <c r="K60" s="52"/>
      <c r="L60" s="62">
        <f t="shared" si="4"/>
        <v>0</v>
      </c>
      <c r="M60" s="63">
        <f t="shared" si="5"/>
        <v>0</v>
      </c>
      <c r="N60" s="63">
        <f>IF($E60="Y",IF($F60&gt;=10,INT(($J60-($L60*50)-($M60*20))/10),),"")</f>
        <v>0</v>
      </c>
      <c r="O60" s="63">
        <f>IF($E60="Y",IF($F60&gt;=5,INT(($J60-($L60*50)-($M60*20)-($N60*10))/5),0),"")</f>
        <v>0</v>
      </c>
      <c r="P60" s="64">
        <f>IF($E60="Y",INT(($J60-($L60*50)-($M60*20)-($N60*10)-($O60*5))),"")</f>
        <v>0</v>
      </c>
    </row>
    <row r="61" spans="1:16" ht="14.25" thickBot="1">
      <c r="A61" s="71"/>
      <c r="B61" s="7"/>
      <c r="C61" s="3"/>
      <c r="D61" s="4"/>
      <c r="E61" s="14"/>
      <c r="F61" s="81"/>
      <c r="G61" s="82">
        <f t="shared" si="6"/>
        <v>0</v>
      </c>
      <c r="H61" s="85">
        <f t="shared" si="7"/>
        <v>0</v>
      </c>
      <c r="I61" s="88">
        <f t="shared" si="3"/>
        <v>0</v>
      </c>
      <c r="J61" s="76">
        <f t="shared" si="8"/>
        <v>0</v>
      </c>
      <c r="K61" s="52"/>
      <c r="L61" s="62">
        <f t="shared" si="4"/>
      </c>
      <c r="M61" s="63">
        <f t="shared" si="5"/>
      </c>
      <c r="N61" s="63">
        <f>IF($E61="Y",IF($F61&gt;=10,INT(($J61-($L61*50)-($M61*20))/10),),"")</f>
      </c>
      <c r="O61" s="63">
        <f>IF($E61="Y",IF($F61&gt;=5,INT(($J61-($L61*50)-($M61*20)-($N61*10))/5),0),"")</f>
      </c>
      <c r="P61" s="64">
        <f>IF($E61="Y",INT(($J61-($L61*50)-($M61*20)-($N61*10)-($O61*5))),"")</f>
      </c>
    </row>
    <row r="62" spans="1:16" ht="14.25" thickBot="1">
      <c r="A62" s="71" t="s">
        <v>72</v>
      </c>
      <c r="B62" s="7" t="s">
        <v>73</v>
      </c>
      <c r="C62" s="3">
        <v>1</v>
      </c>
      <c r="D62" s="4">
        <v>1000</v>
      </c>
      <c r="E62" s="14" t="s">
        <v>25</v>
      </c>
      <c r="F62" s="81">
        <v>50</v>
      </c>
      <c r="G62" s="82">
        <f t="shared" si="6"/>
        <v>1000</v>
      </c>
      <c r="H62" s="85">
        <f t="shared" si="7"/>
        <v>83.33333333333333</v>
      </c>
      <c r="I62" s="88">
        <f t="shared" si="3"/>
        <v>20</v>
      </c>
      <c r="J62" s="76">
        <f t="shared" si="8"/>
        <v>20</v>
      </c>
      <c r="K62" s="52"/>
      <c r="L62" s="62">
        <f t="shared" si="4"/>
        <v>0</v>
      </c>
      <c r="M62" s="63">
        <f t="shared" si="5"/>
        <v>1</v>
      </c>
      <c r="N62" s="63">
        <f>IF($E62="Y",IF($F62&gt;=10,INT(($J62-($L62*50)-($M62*20))/10),),"")</f>
        <v>0</v>
      </c>
      <c r="O62" s="63">
        <f>IF($E62="Y",IF($F62&gt;=5,INT(($J62-($L62*50)-($M62*20)-($N62*10))/5),0),"")</f>
        <v>0</v>
      </c>
      <c r="P62" s="64">
        <f>IF($E62="Y",INT(($J62-($L62*50)-($M62*20)-($N62*10)-($O62*5))),"")</f>
        <v>0</v>
      </c>
    </row>
    <row r="63" spans="1:16" ht="14.25" thickBot="1">
      <c r="A63" s="71" t="s">
        <v>72</v>
      </c>
      <c r="B63" s="7" t="s">
        <v>74</v>
      </c>
      <c r="C63" s="3">
        <v>1</v>
      </c>
      <c r="D63" s="4">
        <v>500</v>
      </c>
      <c r="E63" s="14" t="s">
        <v>25</v>
      </c>
      <c r="F63" s="81">
        <v>50</v>
      </c>
      <c r="G63" s="82">
        <f t="shared" si="6"/>
        <v>500</v>
      </c>
      <c r="H63" s="85">
        <f t="shared" si="7"/>
        <v>41.666666666666664</v>
      </c>
      <c r="I63" s="88">
        <f t="shared" si="3"/>
        <v>10</v>
      </c>
      <c r="J63" s="76">
        <f t="shared" si="8"/>
        <v>10</v>
      </c>
      <c r="K63" s="52"/>
      <c r="L63" s="62">
        <f t="shared" si="4"/>
        <v>0</v>
      </c>
      <c r="M63" s="63">
        <f t="shared" si="5"/>
        <v>0</v>
      </c>
      <c r="N63" s="63">
        <f>IF($E63="Y",IF($F63&gt;=10,INT(($J63-($L63*50)-($M63*20))/10),),"")</f>
        <v>1</v>
      </c>
      <c r="O63" s="63">
        <f>IF($E63="Y",IF($F63&gt;=5,INT(($J63-($L63*50)-($M63*20)-($N63*10))/5),0),"")</f>
        <v>0</v>
      </c>
      <c r="P63" s="64">
        <f>IF($E63="Y",INT(($J63-($L63*50)-($M63*20)-($N63*10)-($O63*5))),"")</f>
        <v>0</v>
      </c>
    </row>
    <row r="64" spans="1:16" ht="14.25" thickBot="1">
      <c r="A64" s="71" t="s">
        <v>72</v>
      </c>
      <c r="B64" s="7" t="s">
        <v>75</v>
      </c>
      <c r="C64" s="3">
        <v>1</v>
      </c>
      <c r="D64" s="4">
        <v>1000</v>
      </c>
      <c r="E64" s="14" t="s">
        <v>25</v>
      </c>
      <c r="F64" s="81">
        <v>50</v>
      </c>
      <c r="G64" s="82">
        <f t="shared" si="6"/>
        <v>1000</v>
      </c>
      <c r="H64" s="85">
        <f t="shared" si="7"/>
        <v>83.33333333333333</v>
      </c>
      <c r="I64" s="88">
        <f t="shared" si="3"/>
        <v>20</v>
      </c>
      <c r="J64" s="76">
        <f t="shared" si="8"/>
        <v>20</v>
      </c>
      <c r="K64" s="52"/>
      <c r="L64" s="62">
        <f t="shared" si="4"/>
        <v>0</v>
      </c>
      <c r="M64" s="63">
        <f t="shared" si="5"/>
        <v>1</v>
      </c>
      <c r="N64" s="63">
        <f>IF($E64="Y",IF($F64&gt;=10,INT(($J64-($L64*50)-($M64*20))/10),),"")</f>
        <v>0</v>
      </c>
      <c r="O64" s="63">
        <f>IF($E64="Y",IF($F64&gt;=5,INT(($J64-($L64*50)-($M64*20)-($N64*10))/5),0),"")</f>
        <v>0</v>
      </c>
      <c r="P64" s="64">
        <f>IF($E64="Y",INT(($J64-($L64*50)-($M64*20)-($N64*10)-($O64*5))),"")</f>
        <v>0</v>
      </c>
    </row>
    <row r="65" spans="1:16" ht="14.25" thickBot="1">
      <c r="A65" s="71" t="s">
        <v>72</v>
      </c>
      <c r="B65" s="7" t="s">
        <v>76</v>
      </c>
      <c r="C65" s="3">
        <v>1</v>
      </c>
      <c r="D65" s="4">
        <v>1000</v>
      </c>
      <c r="E65" s="14" t="s">
        <v>25</v>
      </c>
      <c r="F65" s="81">
        <v>50</v>
      </c>
      <c r="G65" s="82">
        <f t="shared" si="6"/>
        <v>1000</v>
      </c>
      <c r="H65" s="85">
        <f t="shared" si="7"/>
        <v>83.33333333333333</v>
      </c>
      <c r="I65" s="88">
        <f t="shared" si="3"/>
        <v>20</v>
      </c>
      <c r="J65" s="76">
        <f t="shared" si="8"/>
        <v>20</v>
      </c>
      <c r="K65" s="52"/>
      <c r="L65" s="62">
        <f t="shared" si="4"/>
        <v>0</v>
      </c>
      <c r="M65" s="63">
        <f t="shared" si="5"/>
        <v>1</v>
      </c>
      <c r="N65" s="63">
        <f>IF($E65="Y",IF($F65&gt;=10,INT(($J65-($L65*50)-($M65*20))/10),),"")</f>
        <v>0</v>
      </c>
      <c r="O65" s="63">
        <f>IF($E65="Y",IF($F65&gt;=5,INT(($J65-($L65*50)-($M65*20)-($N65*10))/5),0),"")</f>
        <v>0</v>
      </c>
      <c r="P65" s="64">
        <f>IF($E65="Y",INT(($J65-($L65*50)-($M65*20)-($N65*10)-($O65*5))),"")</f>
        <v>0</v>
      </c>
    </row>
    <row r="66" spans="1:16" ht="14.25" thickBot="1">
      <c r="A66" s="71"/>
      <c r="B66" s="7"/>
      <c r="C66" s="3"/>
      <c r="D66" s="4"/>
      <c r="E66" s="14"/>
      <c r="F66" s="81"/>
      <c r="G66" s="82">
        <f t="shared" si="6"/>
        <v>0</v>
      </c>
      <c r="H66" s="85">
        <f t="shared" si="7"/>
        <v>0</v>
      </c>
      <c r="I66" s="88">
        <f t="shared" si="3"/>
        <v>0</v>
      </c>
      <c r="J66" s="76">
        <f t="shared" si="8"/>
        <v>0</v>
      </c>
      <c r="K66" s="52"/>
      <c r="L66" s="62">
        <f t="shared" si="4"/>
      </c>
      <c r="M66" s="63">
        <f t="shared" si="5"/>
      </c>
      <c r="N66" s="63">
        <f>IF($E66="Y",IF($F66&gt;=10,INT(($J66-($L66*50)-($M66*20))/10),),"")</f>
      </c>
      <c r="O66" s="63">
        <f>IF($E66="Y",IF($F66&gt;=5,INT(($J66-($L66*50)-($M66*20)-($N66*10))/5),0),"")</f>
      </c>
      <c r="P66" s="64">
        <f>IF($E66="Y",INT(($J66-($L66*50)-($M66*20)-($N66*10)-($O66*5))),"")</f>
      </c>
    </row>
    <row r="67" spans="1:16" ht="14.25" thickBot="1">
      <c r="A67" s="71" t="s">
        <v>77</v>
      </c>
      <c r="B67" s="7" t="s">
        <v>78</v>
      </c>
      <c r="C67" s="3">
        <v>1</v>
      </c>
      <c r="D67" s="4">
        <v>100</v>
      </c>
      <c r="E67" s="14" t="s">
        <v>25</v>
      </c>
      <c r="F67" s="81">
        <v>50</v>
      </c>
      <c r="G67" s="82">
        <f t="shared" si="6"/>
        <v>100</v>
      </c>
      <c r="H67" s="85">
        <f t="shared" si="7"/>
        <v>8.333333333333334</v>
      </c>
      <c r="I67" s="88">
        <f t="shared" si="3"/>
        <v>2</v>
      </c>
      <c r="J67" s="76">
        <f t="shared" si="8"/>
        <v>2</v>
      </c>
      <c r="K67" s="52"/>
      <c r="L67" s="62">
        <f t="shared" si="4"/>
        <v>0</v>
      </c>
      <c r="M67" s="63">
        <f t="shared" si="5"/>
        <v>0</v>
      </c>
      <c r="N67" s="63">
        <f>IF($E67="Y",IF($F67&gt;=10,INT(($J67-($L67*50)-($M67*20))/10),),"")</f>
        <v>0</v>
      </c>
      <c r="O67" s="63">
        <f>IF($E67="Y",IF($F67&gt;=5,INT(($J67-($L67*50)-($M67*20)-($N67*10))/5),0),"")</f>
        <v>0</v>
      </c>
      <c r="P67" s="64">
        <f>IF($E67="Y",INT(($J67-($L67*50)-($M67*20)-($N67*10)-($O67*5))),"")</f>
        <v>2</v>
      </c>
    </row>
    <row r="68" spans="1:16" ht="14.25" thickBot="1">
      <c r="A68" s="71" t="s">
        <v>77</v>
      </c>
      <c r="B68" s="7" t="s">
        <v>79</v>
      </c>
      <c r="C68" s="3">
        <v>1</v>
      </c>
      <c r="D68" s="4">
        <v>50</v>
      </c>
      <c r="E68" s="14" t="s">
        <v>25</v>
      </c>
      <c r="F68" s="81">
        <v>50</v>
      </c>
      <c r="G68" s="82">
        <f t="shared" si="6"/>
        <v>50</v>
      </c>
      <c r="H68" s="85">
        <f t="shared" si="7"/>
        <v>4.166666666666667</v>
      </c>
      <c r="I68" s="88">
        <f t="shared" si="3"/>
        <v>1</v>
      </c>
      <c r="J68" s="76">
        <f t="shared" si="8"/>
        <v>1</v>
      </c>
      <c r="K68" s="52"/>
      <c r="L68" s="62">
        <f t="shared" si="4"/>
        <v>0</v>
      </c>
      <c r="M68" s="63">
        <f t="shared" si="5"/>
        <v>0</v>
      </c>
      <c r="N68" s="63">
        <f>IF($E68="Y",IF($F68&gt;=10,INT(($J68-($L68*50)-($M68*20))/10),),"")</f>
        <v>0</v>
      </c>
      <c r="O68" s="63">
        <f>IF($E68="Y",IF($F68&gt;=5,INT(($J68-($L68*50)-($M68*20)-($N68*10))/5),0),"")</f>
        <v>0</v>
      </c>
      <c r="P68" s="64">
        <f>IF($E68="Y",INT(($J68-($L68*50)-($M68*20)-($N68*10)-($O68*5))),"")</f>
        <v>1</v>
      </c>
    </row>
    <row r="69" spans="1:16" ht="14.25" thickBot="1">
      <c r="A69" s="71" t="s">
        <v>77</v>
      </c>
      <c r="B69" s="7" t="s">
        <v>22</v>
      </c>
      <c r="C69" s="3">
        <v>1</v>
      </c>
      <c r="D69" s="4">
        <v>2000</v>
      </c>
      <c r="E69" s="14" t="s">
        <v>25</v>
      </c>
      <c r="F69" s="81">
        <v>50</v>
      </c>
      <c r="G69" s="82">
        <f t="shared" si="6"/>
        <v>2000</v>
      </c>
      <c r="H69" s="85">
        <f t="shared" si="7"/>
        <v>166.66666666666666</v>
      </c>
      <c r="I69" s="88">
        <f t="shared" si="3"/>
        <v>39</v>
      </c>
      <c r="J69" s="76">
        <f t="shared" si="8"/>
        <v>39</v>
      </c>
      <c r="K69" s="52"/>
      <c r="L69" s="62">
        <f t="shared" si="4"/>
        <v>0</v>
      </c>
      <c r="M69" s="63">
        <f t="shared" si="5"/>
        <v>1</v>
      </c>
      <c r="N69" s="63">
        <f>IF($E69="Y",IF($F69&gt;=10,INT(($J69-($L69*50)-($M69*20))/10),),"")</f>
        <v>1</v>
      </c>
      <c r="O69" s="63">
        <f>IF($E69="Y",IF($F69&gt;=5,INT(($J69-($L69*50)-($M69*20)-($N69*10))/5),0),"")</f>
        <v>1</v>
      </c>
      <c r="P69" s="64">
        <f>IF($E69="Y",INT(($J69-($L69*50)-($M69*20)-($N69*10)-($O69*5))),"")</f>
        <v>4</v>
      </c>
    </row>
    <row r="70" spans="1:16" ht="14.25" thickBot="1">
      <c r="A70" s="71"/>
      <c r="B70" s="7"/>
      <c r="C70" s="3"/>
      <c r="D70" s="4"/>
      <c r="E70" s="14"/>
      <c r="F70" s="81"/>
      <c r="G70" s="82">
        <f t="shared" si="6"/>
        <v>0</v>
      </c>
      <c r="H70" s="85">
        <f t="shared" si="7"/>
        <v>0</v>
      </c>
      <c r="I70" s="88">
        <f t="shared" si="3"/>
        <v>0</v>
      </c>
      <c r="J70" s="76">
        <f t="shared" si="8"/>
        <v>0</v>
      </c>
      <c r="K70" s="52"/>
      <c r="L70" s="62">
        <f t="shared" si="4"/>
      </c>
      <c r="M70" s="63">
        <f t="shared" si="5"/>
      </c>
      <c r="N70" s="63">
        <f>IF($E70="Y",IF($F70&gt;=10,INT(($J70-($L70*50)-($M70*20))/10),),"")</f>
      </c>
      <c r="O70" s="63">
        <f>IF($E70="Y",IF($F70&gt;=5,INT(($J70-($L70*50)-($M70*20)-($N70*10))/5),0),"")</f>
      </c>
      <c r="P70" s="64">
        <f>IF($E70="Y",INT(($J70-($L70*50)-($M70*20)-($N70*10)-($O70*5))),"")</f>
      </c>
    </row>
    <row r="71" spans="1:16" ht="14.25" thickBot="1">
      <c r="A71" s="71" t="s">
        <v>83</v>
      </c>
      <c r="B71" s="7" t="s">
        <v>84</v>
      </c>
      <c r="C71" s="3">
        <v>1</v>
      </c>
      <c r="D71" s="4">
        <v>0</v>
      </c>
      <c r="E71" s="14" t="s">
        <v>25</v>
      </c>
      <c r="F71" s="81">
        <v>50</v>
      </c>
      <c r="G71" s="82">
        <f aca="true" t="shared" si="9" ref="G71:G86">D71*C71</f>
        <v>0</v>
      </c>
      <c r="H71" s="85">
        <f aca="true" t="shared" si="10" ref="H71:H86">G71/12</f>
        <v>0</v>
      </c>
      <c r="I71" s="88">
        <f aca="true" t="shared" si="11" ref="I71:I111">IF(E71="Y",IF(H71&gt;0,ROUND((G71/$E$1)+0.49,0),0),G71/$E$1)</f>
        <v>0</v>
      </c>
      <c r="J71" s="76">
        <f aca="true" t="shared" si="12" ref="J71:J86">IF(E71="Y",I71,0)</f>
        <v>0</v>
      </c>
      <c r="K71" s="52"/>
      <c r="L71" s="62">
        <f aca="true" t="shared" si="13" ref="L71:L111">IF($E71="Y",IF($F71&gt;=50,INT($J71/50),0),"")</f>
        <v>0</v>
      </c>
      <c r="M71" s="63">
        <f aca="true" t="shared" si="14" ref="M71:M111">IF($E71="Y",IF($F71&gt;=20,INT(($J71-(L71*50))/20),0),"")</f>
        <v>0</v>
      </c>
      <c r="N71" s="63">
        <f>IF($E71="Y",IF($F71&gt;=10,INT(($J71-($L71*50)-($M71*20))/10),),"")</f>
        <v>0</v>
      </c>
      <c r="O71" s="63">
        <f>IF($E71="Y",IF($F71&gt;=5,INT(($J71-($L71*50)-($M71*20)-($N71*10))/5),0),"")</f>
        <v>0</v>
      </c>
      <c r="P71" s="64">
        <f>IF($E71="Y",INT(($J71-($L71*50)-($M71*20)-($N71*10)-($O71*5))),"")</f>
        <v>0</v>
      </c>
    </row>
    <row r="72" spans="1:16" ht="14.25" thickBot="1">
      <c r="A72" s="71" t="s">
        <v>83</v>
      </c>
      <c r="B72" s="7" t="s">
        <v>85</v>
      </c>
      <c r="C72" s="3">
        <v>4</v>
      </c>
      <c r="D72" s="4">
        <v>0</v>
      </c>
      <c r="E72" s="14" t="s">
        <v>25</v>
      </c>
      <c r="F72" s="81">
        <v>50</v>
      </c>
      <c r="G72" s="82">
        <f t="shared" si="9"/>
        <v>0</v>
      </c>
      <c r="H72" s="85">
        <f t="shared" si="10"/>
        <v>0</v>
      </c>
      <c r="I72" s="88">
        <f t="shared" si="11"/>
        <v>0</v>
      </c>
      <c r="J72" s="76">
        <f t="shared" si="12"/>
        <v>0</v>
      </c>
      <c r="K72" s="52"/>
      <c r="L72" s="62">
        <f t="shared" si="13"/>
        <v>0</v>
      </c>
      <c r="M72" s="63">
        <f t="shared" si="14"/>
        <v>0</v>
      </c>
      <c r="N72" s="63">
        <f>IF($E72="Y",IF($F72&gt;=10,INT(($J72-($L72*50)-($M72*20))/10),),"")</f>
        <v>0</v>
      </c>
      <c r="O72" s="63">
        <f>IF($E72="Y",IF($F72&gt;=5,INT(($J72-($L72*50)-($M72*20)-($N72*10))/5),0),"")</f>
        <v>0</v>
      </c>
      <c r="P72" s="64">
        <f>IF($E72="Y",INT(($J72-($L72*50)-($M72*20)-($N72*10)-($O72*5))),"")</f>
        <v>0</v>
      </c>
    </row>
    <row r="73" spans="1:16" ht="14.25" thickBot="1">
      <c r="A73" s="71" t="s">
        <v>83</v>
      </c>
      <c r="B73" s="7" t="s">
        <v>21</v>
      </c>
      <c r="C73" s="3">
        <v>1</v>
      </c>
      <c r="D73" s="4">
        <v>0</v>
      </c>
      <c r="E73" s="14" t="s">
        <v>25</v>
      </c>
      <c r="F73" s="81">
        <v>50</v>
      </c>
      <c r="G73" s="82">
        <f t="shared" si="9"/>
        <v>0</v>
      </c>
      <c r="H73" s="85">
        <f t="shared" si="10"/>
        <v>0</v>
      </c>
      <c r="I73" s="88">
        <f t="shared" si="11"/>
        <v>0</v>
      </c>
      <c r="J73" s="76">
        <f t="shared" si="12"/>
        <v>0</v>
      </c>
      <c r="K73" s="52"/>
      <c r="L73" s="62">
        <f t="shared" si="13"/>
        <v>0</v>
      </c>
      <c r="M73" s="63">
        <f t="shared" si="14"/>
        <v>0</v>
      </c>
      <c r="N73" s="63">
        <f>IF($E73="Y",IF($F73&gt;=10,INT(($J73-($L73*50)-($M73*20))/10),),"")</f>
        <v>0</v>
      </c>
      <c r="O73" s="63">
        <f>IF($E73="Y",IF($F73&gt;=5,INT(($J73-($L73*50)-($M73*20)-($N73*10))/5),0),"")</f>
        <v>0</v>
      </c>
      <c r="P73" s="64">
        <f>IF($E73="Y",INT(($J73-($L73*50)-($M73*20)-($N73*10)-($O73*5))),"")</f>
        <v>0</v>
      </c>
    </row>
    <row r="74" spans="1:16" ht="14.25" thickBot="1">
      <c r="A74" s="71"/>
      <c r="B74" s="7"/>
      <c r="C74" s="3"/>
      <c r="D74" s="4"/>
      <c r="E74" s="14"/>
      <c r="F74" s="81"/>
      <c r="G74" s="82">
        <f t="shared" si="9"/>
        <v>0</v>
      </c>
      <c r="H74" s="85">
        <f t="shared" si="10"/>
        <v>0</v>
      </c>
      <c r="I74" s="88">
        <f t="shared" si="11"/>
        <v>0</v>
      </c>
      <c r="J74" s="76">
        <f t="shared" si="12"/>
        <v>0</v>
      </c>
      <c r="K74" s="52"/>
      <c r="L74" s="62">
        <f t="shared" si="13"/>
      </c>
      <c r="M74" s="63">
        <f t="shared" si="14"/>
      </c>
      <c r="N74" s="63">
        <f>IF($E74="Y",IF($F74&gt;=10,INT(($J74-($L74*50)-($M74*20))/10),),"")</f>
      </c>
      <c r="O74" s="63">
        <f>IF($E74="Y",IF($F74&gt;=5,INT(($J74-($L74*50)-($M74*20)-($N74*10))/5),0),"")</f>
      </c>
      <c r="P74" s="64">
        <f>IF($E74="Y",INT(($J74-($L74*50)-($M74*20)-($N74*10)-($O74*5))),"")</f>
      </c>
    </row>
    <row r="75" spans="1:16" ht="14.25" thickBot="1">
      <c r="A75" s="71" t="s">
        <v>101</v>
      </c>
      <c r="B75" s="7" t="s">
        <v>103</v>
      </c>
      <c r="C75" s="3">
        <v>52</v>
      </c>
      <c r="D75" s="4">
        <v>0</v>
      </c>
      <c r="E75" s="14"/>
      <c r="F75" s="81"/>
      <c r="G75" s="82">
        <f t="shared" si="9"/>
        <v>0</v>
      </c>
      <c r="H75" s="85">
        <f t="shared" si="10"/>
        <v>0</v>
      </c>
      <c r="I75" s="88">
        <f t="shared" si="11"/>
        <v>0</v>
      </c>
      <c r="J75" s="76">
        <f t="shared" si="12"/>
        <v>0</v>
      </c>
      <c r="K75" s="52"/>
      <c r="L75" s="62">
        <f t="shared" si="13"/>
      </c>
      <c r="M75" s="63">
        <f t="shared" si="14"/>
      </c>
      <c r="N75" s="63">
        <f>IF($E75="Y",IF($F75&gt;=10,INT(($J75-($L75*50)-($M75*20))/10),),"")</f>
      </c>
      <c r="O75" s="63">
        <f>IF($E75="Y",IF($F75&gt;=5,INT(($J75-($L75*50)-($M75*20)-($N75*10))/5),0),"")</f>
      </c>
      <c r="P75" s="64">
        <f>IF($E75="Y",INT(($J75-($L75*50)-($M75*20)-($N75*10)-($O75*5))),"")</f>
      </c>
    </row>
    <row r="76" spans="1:16" ht="14.25" thickBot="1">
      <c r="A76" s="71" t="s">
        <v>101</v>
      </c>
      <c r="B76" s="7" t="s">
        <v>102</v>
      </c>
      <c r="C76" s="3">
        <v>12</v>
      </c>
      <c r="D76" s="4">
        <v>0</v>
      </c>
      <c r="E76" s="14"/>
      <c r="F76" s="81"/>
      <c r="G76" s="82">
        <f t="shared" si="9"/>
        <v>0</v>
      </c>
      <c r="H76" s="85">
        <f t="shared" si="10"/>
        <v>0</v>
      </c>
      <c r="I76" s="88">
        <f t="shared" si="11"/>
        <v>0</v>
      </c>
      <c r="J76" s="76">
        <f t="shared" si="12"/>
        <v>0</v>
      </c>
      <c r="K76" s="52"/>
      <c r="L76" s="62">
        <f t="shared" si="13"/>
      </c>
      <c r="M76" s="63">
        <f t="shared" si="14"/>
      </c>
      <c r="N76" s="63">
        <f>IF($E76="Y",IF($F76&gt;=10,INT(($J76-($L76*50)-($M76*20))/10),),"")</f>
      </c>
      <c r="O76" s="63">
        <f>IF($E76="Y",IF($F76&gt;=5,INT(($J76-($L76*50)-($M76*20)-($N76*10))/5),0),"")</f>
      </c>
      <c r="P76" s="64">
        <f>IF($E76="Y",INT(($J76-($L76*50)-($M76*20)-($N76*10)-($O76*5))),"")</f>
      </c>
    </row>
    <row r="77" spans="1:16" ht="14.25" thickBot="1">
      <c r="A77" s="71" t="s">
        <v>101</v>
      </c>
      <c r="B77" s="7" t="s">
        <v>65</v>
      </c>
      <c r="C77" s="3">
        <v>12</v>
      </c>
      <c r="D77" s="4">
        <v>0</v>
      </c>
      <c r="E77" s="14"/>
      <c r="F77" s="81"/>
      <c r="G77" s="82">
        <f t="shared" si="9"/>
        <v>0</v>
      </c>
      <c r="H77" s="85">
        <f t="shared" si="10"/>
        <v>0</v>
      </c>
      <c r="I77" s="88">
        <f t="shared" si="11"/>
        <v>0</v>
      </c>
      <c r="J77" s="76">
        <f t="shared" si="12"/>
        <v>0</v>
      </c>
      <c r="K77" s="52"/>
      <c r="L77" s="62">
        <f t="shared" si="13"/>
      </c>
      <c r="M77" s="63">
        <f t="shared" si="14"/>
      </c>
      <c r="N77" s="63">
        <f>IF($E77="Y",IF($F77&gt;=10,INT(($J77-($L77*50)-($M77*20))/10),),"")</f>
      </c>
      <c r="O77" s="63">
        <f>IF($E77="Y",IF($F77&gt;=5,INT(($J77-($L77*50)-($M77*20)-($N77*10))/5),0),"")</f>
      </c>
      <c r="P77" s="64">
        <f>IF($E77="Y",INT(($J77-($L77*50)-($M77*20)-($N77*10)-($O77*5))),"")</f>
      </c>
    </row>
    <row r="78" spans="1:16" ht="14.25" thickBot="1">
      <c r="A78" s="71" t="s">
        <v>101</v>
      </c>
      <c r="B78" s="7" t="s">
        <v>100</v>
      </c>
      <c r="C78" s="3">
        <v>12</v>
      </c>
      <c r="D78" s="4">
        <v>0</v>
      </c>
      <c r="E78" s="14"/>
      <c r="F78" s="81"/>
      <c r="G78" s="82">
        <f t="shared" si="9"/>
        <v>0</v>
      </c>
      <c r="H78" s="85">
        <f t="shared" si="10"/>
        <v>0</v>
      </c>
      <c r="I78" s="88">
        <f t="shared" si="11"/>
        <v>0</v>
      </c>
      <c r="J78" s="76">
        <f t="shared" si="12"/>
        <v>0</v>
      </c>
      <c r="K78" s="52"/>
      <c r="L78" s="62">
        <f t="shared" si="13"/>
      </c>
      <c r="M78" s="63">
        <f t="shared" si="14"/>
      </c>
      <c r="N78" s="63">
        <f>IF($E78="Y",IF($F78&gt;=10,INT(($J78-($L78*50)-($M78*20))/10),),"")</f>
      </c>
      <c r="O78" s="63">
        <f>IF($E78="Y",IF($F78&gt;=5,INT(($J78-($L78*50)-($M78*20)-($N78*10))/5),0),"")</f>
      </c>
      <c r="P78" s="64">
        <f>IF($E78="Y",INT(($J78-($L78*50)-($M78*20)-($N78*10)-($O78*5))),"")</f>
      </c>
    </row>
    <row r="79" spans="1:16" ht="14.25" thickBot="1">
      <c r="A79" s="71"/>
      <c r="B79" s="7"/>
      <c r="C79" s="3"/>
      <c r="D79" s="4"/>
      <c r="E79" s="14"/>
      <c r="F79" s="81"/>
      <c r="G79" s="82">
        <f t="shared" si="9"/>
        <v>0</v>
      </c>
      <c r="H79" s="85">
        <f t="shared" si="10"/>
        <v>0</v>
      </c>
      <c r="I79" s="88">
        <f t="shared" si="11"/>
        <v>0</v>
      </c>
      <c r="J79" s="76">
        <f t="shared" si="12"/>
        <v>0</v>
      </c>
      <c r="K79" s="52"/>
      <c r="L79" s="62">
        <f t="shared" si="13"/>
      </c>
      <c r="M79" s="63">
        <f t="shared" si="14"/>
      </c>
      <c r="N79" s="63">
        <f>IF($E79="Y",IF($F79&gt;=10,INT(($J79-($L79*50)-($M79*20))/10),),"")</f>
      </c>
      <c r="O79" s="63">
        <f>IF($E79="Y",IF($F79&gt;=5,INT(($J79-($L79*50)-($M79*20)-($N79*10))/5),0),"")</f>
      </c>
      <c r="P79" s="64">
        <f>IF($E79="Y",INT(($J79-($L79*50)-($M79*20)-($N79*10)-($O79*5))),"")</f>
      </c>
    </row>
    <row r="80" spans="1:16" ht="14.25" thickBot="1">
      <c r="A80" s="71" t="s">
        <v>67</v>
      </c>
      <c r="B80" s="7" t="s">
        <v>66</v>
      </c>
      <c r="C80" s="3">
        <v>52</v>
      </c>
      <c r="D80" s="4">
        <v>10</v>
      </c>
      <c r="E80" s="14"/>
      <c r="F80" s="81"/>
      <c r="G80" s="82">
        <f t="shared" si="9"/>
        <v>520</v>
      </c>
      <c r="H80" s="85">
        <f t="shared" si="10"/>
        <v>43.333333333333336</v>
      </c>
      <c r="I80" s="88">
        <f t="shared" si="11"/>
        <v>10</v>
      </c>
      <c r="J80" s="76">
        <f t="shared" si="12"/>
        <v>0</v>
      </c>
      <c r="K80" s="52"/>
      <c r="L80" s="62">
        <f t="shared" si="13"/>
      </c>
      <c r="M80" s="63">
        <f t="shared" si="14"/>
      </c>
      <c r="N80" s="63">
        <f>IF($E80="Y",IF($F80&gt;=10,INT(($J80-($L80*50)-($M80*20))/10),),"")</f>
      </c>
      <c r="O80" s="63">
        <f>IF($E80="Y",IF($F80&gt;=5,INT(($J80-($L80*50)-($M80*20)-($N80*10))/5),0),"")</f>
      </c>
      <c r="P80" s="64">
        <f>IF($E80="Y",INT(($J80-($L80*50)-($M80*20)-($N80*10)-($O80*5))),"")</f>
      </c>
    </row>
    <row r="81" spans="1:16" ht="14.25" thickBot="1">
      <c r="A81" s="71" t="s">
        <v>67</v>
      </c>
      <c r="B81" s="7" t="s">
        <v>66</v>
      </c>
      <c r="C81" s="3">
        <v>45</v>
      </c>
      <c r="D81" s="4">
        <v>0</v>
      </c>
      <c r="E81" s="14"/>
      <c r="F81" s="81"/>
      <c r="G81" s="82">
        <f t="shared" si="9"/>
        <v>0</v>
      </c>
      <c r="H81" s="85">
        <f t="shared" si="10"/>
        <v>0</v>
      </c>
      <c r="I81" s="88">
        <f t="shared" si="11"/>
        <v>0</v>
      </c>
      <c r="J81" s="76">
        <f t="shared" si="12"/>
        <v>0</v>
      </c>
      <c r="K81" s="52"/>
      <c r="L81" s="62">
        <f t="shared" si="13"/>
      </c>
      <c r="M81" s="63">
        <f t="shared" si="14"/>
      </c>
      <c r="N81" s="63">
        <f>IF($E81="Y",IF($F81&gt;=10,INT(($J81-($L81*50)-($M81*20))/10),),"")</f>
      </c>
      <c r="O81" s="63">
        <f>IF($E81="Y",IF($F81&gt;=5,INT(($J81-($L81*50)-($M81*20)-($N81*10))/5),0),"")</f>
      </c>
      <c r="P81" s="64">
        <f>IF($E81="Y",INT(($J81-($L81*50)-($M81*20)-($N81*10)-($O81*5))),"")</f>
      </c>
    </row>
    <row r="82" spans="1:16" ht="14.25" thickBot="1">
      <c r="A82" s="71" t="s">
        <v>67</v>
      </c>
      <c r="B82" s="7" t="s">
        <v>68</v>
      </c>
      <c r="C82" s="3">
        <v>4</v>
      </c>
      <c r="D82" s="4">
        <v>0</v>
      </c>
      <c r="E82" s="14"/>
      <c r="F82" s="81"/>
      <c r="G82" s="82">
        <f t="shared" si="9"/>
        <v>0</v>
      </c>
      <c r="H82" s="85">
        <f t="shared" si="10"/>
        <v>0</v>
      </c>
      <c r="I82" s="88">
        <f t="shared" si="11"/>
        <v>0</v>
      </c>
      <c r="J82" s="76">
        <f t="shared" si="12"/>
        <v>0</v>
      </c>
      <c r="K82" s="52"/>
      <c r="L82" s="62">
        <f t="shared" si="13"/>
      </c>
      <c r="M82" s="63">
        <f t="shared" si="14"/>
      </c>
      <c r="N82" s="63">
        <f>IF($E82="Y",IF($F82&gt;=10,INT(($J82-($L82*50)-($M82*20))/10),),"")</f>
      </c>
      <c r="O82" s="63">
        <f>IF($E82="Y",IF($F82&gt;=5,INT(($J82-($L82*50)-($M82*20)-($N82*10))/5),0),"")</f>
      </c>
      <c r="P82" s="64">
        <f>IF($E82="Y",INT(($J82-($L82*50)-($M82*20)-($N82*10)-($O82*5))),"")</f>
      </c>
    </row>
    <row r="83" spans="1:16" ht="14.25" thickBot="1">
      <c r="A83" s="71" t="s">
        <v>67</v>
      </c>
      <c r="B83" s="7" t="s">
        <v>69</v>
      </c>
      <c r="C83" s="3">
        <v>12</v>
      </c>
      <c r="D83" s="4">
        <v>10</v>
      </c>
      <c r="E83" s="14"/>
      <c r="F83" s="81"/>
      <c r="G83" s="82">
        <f t="shared" si="9"/>
        <v>120</v>
      </c>
      <c r="H83" s="85">
        <f t="shared" si="10"/>
        <v>10</v>
      </c>
      <c r="I83" s="88">
        <f t="shared" si="11"/>
        <v>2.3076923076923075</v>
      </c>
      <c r="J83" s="76">
        <f t="shared" si="12"/>
        <v>0</v>
      </c>
      <c r="K83" s="52"/>
      <c r="L83" s="62">
        <f t="shared" si="13"/>
      </c>
      <c r="M83" s="63">
        <f t="shared" si="14"/>
      </c>
      <c r="N83" s="63">
        <f>IF($E83="Y",IF($F83&gt;=10,INT(($J83-($L83*50)-($M83*20))/10),),"")</f>
      </c>
      <c r="O83" s="63">
        <f>IF($E83="Y",IF($F83&gt;=5,INT(($J83-($L83*50)-($M83*20)-($N83*10))/5),0),"")</f>
      </c>
      <c r="P83" s="64">
        <f>IF($E83="Y",INT(($J83-($L83*50)-($M83*20)-($N83*10)-($O83*5))),"")</f>
      </c>
    </row>
    <row r="84" spans="1:16" ht="14.25" thickBot="1">
      <c r="A84" s="71" t="s">
        <v>67</v>
      </c>
      <c r="B84" s="7" t="s">
        <v>70</v>
      </c>
      <c r="C84" s="3">
        <v>3</v>
      </c>
      <c r="D84" s="4">
        <v>0</v>
      </c>
      <c r="E84" s="14"/>
      <c r="F84" s="81"/>
      <c r="G84" s="82">
        <f t="shared" si="9"/>
        <v>0</v>
      </c>
      <c r="H84" s="85">
        <f t="shared" si="10"/>
        <v>0</v>
      </c>
      <c r="I84" s="88">
        <f t="shared" si="11"/>
        <v>0</v>
      </c>
      <c r="J84" s="76">
        <f t="shared" si="12"/>
        <v>0</v>
      </c>
      <c r="K84" s="52"/>
      <c r="L84" s="62">
        <f t="shared" si="13"/>
      </c>
      <c r="M84" s="63">
        <f t="shared" si="14"/>
      </c>
      <c r="N84" s="63">
        <f>IF($E84="Y",IF($F84&gt;=10,INT(($J84-($L84*50)-($M84*20))/10),),"")</f>
      </c>
      <c r="O84" s="63">
        <f>IF($E84="Y",IF($F84&gt;=5,INT(($J84-($L84*50)-($M84*20)-($N84*10))/5),0),"")</f>
      </c>
      <c r="P84" s="64">
        <f>IF($E84="Y",INT(($J84-($L84*50)-($M84*20)-($N84*10)-($O84*5))),"")</f>
      </c>
    </row>
    <row r="85" spans="1:16" ht="14.25" thickBot="1">
      <c r="A85" s="71" t="s">
        <v>67</v>
      </c>
      <c r="B85" s="7" t="s">
        <v>71</v>
      </c>
      <c r="C85" s="3">
        <v>12</v>
      </c>
      <c r="D85" s="4">
        <v>0</v>
      </c>
      <c r="E85" s="14"/>
      <c r="F85" s="81"/>
      <c r="G85" s="82">
        <f t="shared" si="9"/>
        <v>0</v>
      </c>
      <c r="H85" s="85">
        <f t="shared" si="10"/>
        <v>0</v>
      </c>
      <c r="I85" s="88">
        <f t="shared" si="11"/>
        <v>0</v>
      </c>
      <c r="J85" s="76">
        <f t="shared" si="12"/>
        <v>0</v>
      </c>
      <c r="K85" s="52"/>
      <c r="L85" s="62">
        <f t="shared" si="13"/>
      </c>
      <c r="M85" s="63">
        <f t="shared" si="14"/>
      </c>
      <c r="N85" s="63">
        <f>IF($E85="Y",IF($F85&gt;=10,INT(($J85-($L85*50)-($M85*20))/10),),"")</f>
      </c>
      <c r="O85" s="63">
        <f>IF($E85="Y",IF($F85&gt;=5,INT(($J85-($L85*50)-($M85*20)-($N85*10))/5),0),"")</f>
      </c>
      <c r="P85" s="64">
        <f>IF($E85="Y",INT(($J85-($L85*50)-($M85*20)-($N85*10)-($O85*5))),"")</f>
      </c>
    </row>
    <row r="86" spans="1:16" ht="14.25" thickBot="1">
      <c r="A86" s="71"/>
      <c r="B86" s="7"/>
      <c r="C86" s="3"/>
      <c r="D86" s="4"/>
      <c r="E86" s="14"/>
      <c r="F86" s="81"/>
      <c r="G86" s="82">
        <f t="shared" si="9"/>
        <v>0</v>
      </c>
      <c r="H86" s="85">
        <f t="shared" si="10"/>
        <v>0</v>
      </c>
      <c r="I86" s="88">
        <f t="shared" si="11"/>
        <v>0</v>
      </c>
      <c r="J86" s="76">
        <f t="shared" si="12"/>
        <v>0</v>
      </c>
      <c r="K86" s="52"/>
      <c r="L86" s="62">
        <f t="shared" si="13"/>
      </c>
      <c r="M86" s="63">
        <f t="shared" si="14"/>
      </c>
      <c r="N86" s="63">
        <f>IF($E86="Y",IF($F86&gt;=10,INT(($J86-($L86*50)-($M86*20))/10),),"")</f>
      </c>
      <c r="O86" s="63">
        <f>IF($E86="Y",IF($F86&gt;=5,INT(($J86-($L86*50)-($M86*20)-($N86*10))/5),0),"")</f>
      </c>
      <c r="P86" s="64">
        <f>IF($E86="Y",INT(($J86-($L86*50)-($M86*20)-($N86*10)-($O86*5))),"")</f>
      </c>
    </row>
    <row r="87" spans="1:16" ht="14.25" thickBot="1">
      <c r="A87" s="71"/>
      <c r="B87" s="7"/>
      <c r="C87" s="3"/>
      <c r="D87" s="4"/>
      <c r="E87" s="14"/>
      <c r="F87" s="81"/>
      <c r="G87" s="83">
        <f aca="true" t="shared" si="15" ref="G87:G97">D87*C87</f>
        <v>0</v>
      </c>
      <c r="H87" s="86">
        <f aca="true" t="shared" si="16" ref="H87:H99">G87/12</f>
        <v>0</v>
      </c>
      <c r="I87" s="88">
        <f t="shared" si="11"/>
        <v>0</v>
      </c>
      <c r="J87" s="74">
        <f aca="true" t="shared" si="17" ref="J87:J111">IF(E87="Y",I87,0)</f>
        <v>0</v>
      </c>
      <c r="K87" s="52"/>
      <c r="L87" s="62">
        <f t="shared" si="13"/>
      </c>
      <c r="M87" s="63">
        <f t="shared" si="14"/>
      </c>
      <c r="N87" s="63">
        <f>IF($E87="Y",IF($F87&gt;=10,INT(($J87-($L87*50)-($M87*20))/10),),"")</f>
      </c>
      <c r="O87" s="63">
        <f>IF($E87="Y",IF($F87&gt;=5,INT(($J87-($L87*50)-($M87*20)-($N87*10))/5),0),"")</f>
      </c>
      <c r="P87" s="64">
        <f>IF($E87="Y",INT(($J87-($L87*50)-($M87*20)-($N87*10)-($O87*5))),"")</f>
      </c>
    </row>
    <row r="88" spans="1:16" ht="14.25" thickBot="1">
      <c r="A88" s="71"/>
      <c r="B88" s="7"/>
      <c r="C88" s="3"/>
      <c r="D88" s="4"/>
      <c r="E88" s="14"/>
      <c r="F88" s="81"/>
      <c r="G88" s="83">
        <f t="shared" si="15"/>
        <v>0</v>
      </c>
      <c r="H88" s="86">
        <f t="shared" si="16"/>
        <v>0</v>
      </c>
      <c r="I88" s="88">
        <f t="shared" si="11"/>
        <v>0</v>
      </c>
      <c r="J88" s="74">
        <f t="shared" si="17"/>
        <v>0</v>
      </c>
      <c r="K88" s="52"/>
      <c r="L88" s="62">
        <f t="shared" si="13"/>
      </c>
      <c r="M88" s="63">
        <f t="shared" si="14"/>
      </c>
      <c r="N88" s="63">
        <f>IF($E88="Y",IF($F88&gt;=10,INT(($J88-($L88*50)-($M88*20))/10),),"")</f>
      </c>
      <c r="O88" s="63">
        <f>IF($E88="Y",IF($F88&gt;=5,INT(($J88-($L88*50)-($M88*20)-($N88*10))/5),0),"")</f>
      </c>
      <c r="P88" s="64">
        <f>IF($E88="Y",INT(($J88-($L88*50)-($M88*20)-($N88*10)-($O88*5))),"")</f>
      </c>
    </row>
    <row r="89" spans="1:16" ht="14.25" thickBot="1">
      <c r="A89" s="71"/>
      <c r="B89" s="7"/>
      <c r="C89" s="3"/>
      <c r="D89" s="4"/>
      <c r="E89" s="14"/>
      <c r="F89" s="81"/>
      <c r="G89" s="83">
        <f t="shared" si="15"/>
        <v>0</v>
      </c>
      <c r="H89" s="86">
        <f t="shared" si="16"/>
        <v>0</v>
      </c>
      <c r="I89" s="88">
        <f t="shared" si="11"/>
        <v>0</v>
      </c>
      <c r="J89" s="74">
        <f t="shared" si="17"/>
        <v>0</v>
      </c>
      <c r="K89" s="52"/>
      <c r="L89" s="62">
        <f t="shared" si="13"/>
      </c>
      <c r="M89" s="63">
        <f t="shared" si="14"/>
      </c>
      <c r="N89" s="63">
        <f>IF($E89="Y",IF($F89&gt;=10,INT(($J89-($L89*50)-($M89*20))/10),),"")</f>
      </c>
      <c r="O89" s="63">
        <f>IF($E89="Y",IF($F89&gt;=5,INT(($J89-($L89*50)-($M89*20)-($N89*10))/5),0),"")</f>
      </c>
      <c r="P89" s="64">
        <f>IF($E89="Y",INT(($J89-($L89*50)-($M89*20)-($N89*10)-($O89*5))),"")</f>
      </c>
    </row>
    <row r="90" spans="1:16" ht="14.25" thickBot="1">
      <c r="A90" s="71"/>
      <c r="B90" s="7"/>
      <c r="C90" s="3"/>
      <c r="D90" s="4"/>
      <c r="E90" s="14"/>
      <c r="F90" s="81"/>
      <c r="G90" s="83">
        <f t="shared" si="15"/>
        <v>0</v>
      </c>
      <c r="H90" s="86">
        <f t="shared" si="16"/>
        <v>0</v>
      </c>
      <c r="I90" s="88">
        <f t="shared" si="11"/>
        <v>0</v>
      </c>
      <c r="J90" s="74">
        <f t="shared" si="17"/>
        <v>0</v>
      </c>
      <c r="K90" s="52"/>
      <c r="L90" s="62">
        <f t="shared" si="13"/>
      </c>
      <c r="M90" s="63">
        <f t="shared" si="14"/>
      </c>
      <c r="N90" s="63">
        <f>IF($E90="Y",IF($F90&gt;=10,INT(($J90-($L90*50)-($M90*20))/10),),"")</f>
      </c>
      <c r="O90" s="63">
        <f>IF($E90="Y",IF($F90&gt;=5,INT(($J90-($L90*50)-($M90*20)-($N90*10))/5),0),"")</f>
      </c>
      <c r="P90" s="64">
        <f>IF($E90="Y",INT(($J90-($L90*50)-($M90*20)-($N90*10)-($O90*5))),"")</f>
      </c>
    </row>
    <row r="91" spans="1:16" ht="14.25" thickBot="1">
      <c r="A91" s="71"/>
      <c r="B91" s="7"/>
      <c r="C91" s="3"/>
      <c r="D91" s="4"/>
      <c r="E91" s="14"/>
      <c r="F91" s="81"/>
      <c r="G91" s="83">
        <f t="shared" si="15"/>
        <v>0</v>
      </c>
      <c r="H91" s="86">
        <f t="shared" si="16"/>
        <v>0</v>
      </c>
      <c r="I91" s="88">
        <f t="shared" si="11"/>
        <v>0</v>
      </c>
      <c r="J91" s="74">
        <f t="shared" si="17"/>
        <v>0</v>
      </c>
      <c r="K91" s="52"/>
      <c r="L91" s="62">
        <f t="shared" si="13"/>
      </c>
      <c r="M91" s="63">
        <f t="shared" si="14"/>
      </c>
      <c r="N91" s="63">
        <f>IF($E91="Y",IF($F91&gt;=10,INT(($J91-($L91*50)-($M91*20))/10),),"")</f>
      </c>
      <c r="O91" s="63">
        <f>IF($E91="Y",IF($F91&gt;=5,INT(($J91-($L91*50)-($M91*20)-($N91*10))/5),0),"")</f>
      </c>
      <c r="P91" s="64">
        <f>IF($E91="Y",INT(($J91-($L91*50)-($M91*20)-($N91*10)-($O91*5))),"")</f>
      </c>
    </row>
    <row r="92" spans="1:16" ht="14.25" thickBot="1">
      <c r="A92" s="71"/>
      <c r="B92" s="7"/>
      <c r="C92" s="3"/>
      <c r="D92" s="4"/>
      <c r="E92" s="14"/>
      <c r="F92" s="81"/>
      <c r="G92" s="83">
        <f t="shared" si="15"/>
        <v>0</v>
      </c>
      <c r="H92" s="86">
        <f t="shared" si="16"/>
        <v>0</v>
      </c>
      <c r="I92" s="88">
        <f t="shared" si="11"/>
        <v>0</v>
      </c>
      <c r="J92" s="74">
        <f t="shared" si="17"/>
        <v>0</v>
      </c>
      <c r="K92" s="52"/>
      <c r="L92" s="62">
        <f t="shared" si="13"/>
      </c>
      <c r="M92" s="63">
        <f t="shared" si="14"/>
      </c>
      <c r="N92" s="63">
        <f>IF($E92="Y",IF($F92&gt;=10,INT(($J92-($L92*50)-($M92*20))/10),),"")</f>
      </c>
      <c r="O92" s="63">
        <f>IF($E92="Y",IF($F92&gt;=5,INT(($J92-($L92*50)-($M92*20)-($N92*10))/5),0),"")</f>
      </c>
      <c r="P92" s="64">
        <f>IF($E92="Y",INT(($J92-($L92*50)-($M92*20)-($N92*10)-($O92*5))),"")</f>
      </c>
    </row>
    <row r="93" spans="1:16" ht="14.25" thickBot="1">
      <c r="A93" s="71"/>
      <c r="B93" s="7"/>
      <c r="C93" s="3"/>
      <c r="D93" s="4"/>
      <c r="E93" s="14"/>
      <c r="F93" s="81"/>
      <c r="G93" s="83">
        <f t="shared" si="15"/>
        <v>0</v>
      </c>
      <c r="H93" s="86">
        <f t="shared" si="16"/>
        <v>0</v>
      </c>
      <c r="I93" s="88">
        <f t="shared" si="11"/>
        <v>0</v>
      </c>
      <c r="J93" s="74">
        <f t="shared" si="17"/>
        <v>0</v>
      </c>
      <c r="K93" s="52"/>
      <c r="L93" s="62">
        <f t="shared" si="13"/>
      </c>
      <c r="M93" s="63">
        <f t="shared" si="14"/>
      </c>
      <c r="N93" s="63">
        <f>IF($E93="Y",IF($F93&gt;=10,INT(($J93-($L93*50)-($M93*20))/10),),"")</f>
      </c>
      <c r="O93" s="63">
        <f>IF($E93="Y",IF($F93&gt;=5,INT(($J93-($L93*50)-($M93*20)-($N93*10))/5),0),"")</f>
      </c>
      <c r="P93" s="64">
        <f>IF($E93="Y",INT(($J93-($L93*50)-($M93*20)-($N93*10)-($O93*5))),"")</f>
      </c>
    </row>
    <row r="94" spans="1:16" ht="14.25" thickBot="1">
      <c r="A94" s="71"/>
      <c r="B94" s="7"/>
      <c r="C94" s="3"/>
      <c r="D94" s="4"/>
      <c r="E94" s="14"/>
      <c r="F94" s="81"/>
      <c r="G94" s="83">
        <f t="shared" si="15"/>
        <v>0</v>
      </c>
      <c r="H94" s="86">
        <f t="shared" si="16"/>
        <v>0</v>
      </c>
      <c r="I94" s="88">
        <f t="shared" si="11"/>
        <v>0</v>
      </c>
      <c r="J94" s="74">
        <f t="shared" si="17"/>
        <v>0</v>
      </c>
      <c r="K94" s="52"/>
      <c r="L94" s="62">
        <f t="shared" si="13"/>
      </c>
      <c r="M94" s="63">
        <f t="shared" si="14"/>
      </c>
      <c r="N94" s="63">
        <f>IF($E94="Y",IF($F94&gt;=10,INT(($J94-($L94*50)-($M94*20))/10),),"")</f>
      </c>
      <c r="O94" s="63">
        <f>IF($E94="Y",IF($F94&gt;=5,INT(($J94-($L94*50)-($M94*20)-($N94*10))/5),0),"")</f>
      </c>
      <c r="P94" s="64">
        <f>IF($E94="Y",INT(($J94-($L94*50)-($M94*20)-($N94*10)-($O94*5))),"")</f>
      </c>
    </row>
    <row r="95" spans="1:16" ht="14.25" thickBot="1">
      <c r="A95" s="71"/>
      <c r="B95" s="7"/>
      <c r="C95" s="3"/>
      <c r="D95" s="4"/>
      <c r="E95" s="14"/>
      <c r="F95" s="81"/>
      <c r="G95" s="83">
        <f t="shared" si="15"/>
        <v>0</v>
      </c>
      <c r="H95" s="86">
        <f t="shared" si="16"/>
        <v>0</v>
      </c>
      <c r="I95" s="88">
        <f t="shared" si="11"/>
        <v>0</v>
      </c>
      <c r="J95" s="74">
        <f t="shared" si="17"/>
        <v>0</v>
      </c>
      <c r="K95" s="52"/>
      <c r="L95" s="62">
        <f t="shared" si="13"/>
      </c>
      <c r="M95" s="63">
        <f t="shared" si="14"/>
      </c>
      <c r="N95" s="63">
        <f>IF($E95="Y",IF($F95&gt;=10,INT(($J95-($L95*50)-($M95*20))/10),),"")</f>
      </c>
      <c r="O95" s="63">
        <f>IF($E95="Y",IF($F95&gt;=5,INT(($J95-($L95*50)-($M95*20)-($N95*10))/5),0),"")</f>
      </c>
      <c r="P95" s="64">
        <f>IF($E95="Y",INT(($J95-($L95*50)-($M95*20)-($N95*10)-($O95*5))),"")</f>
      </c>
    </row>
    <row r="96" spans="1:16" ht="14.25" thickBot="1">
      <c r="A96" s="71"/>
      <c r="B96" s="7"/>
      <c r="C96" s="3"/>
      <c r="D96" s="4"/>
      <c r="E96" s="14"/>
      <c r="F96" s="81"/>
      <c r="G96" s="83">
        <f t="shared" si="15"/>
        <v>0</v>
      </c>
      <c r="H96" s="86">
        <f t="shared" si="16"/>
        <v>0</v>
      </c>
      <c r="I96" s="88">
        <f t="shared" si="11"/>
        <v>0</v>
      </c>
      <c r="J96" s="74">
        <f t="shared" si="17"/>
        <v>0</v>
      </c>
      <c r="K96" s="52"/>
      <c r="L96" s="62">
        <f t="shared" si="13"/>
      </c>
      <c r="M96" s="63">
        <f t="shared" si="14"/>
      </c>
      <c r="N96" s="63">
        <f>IF($E96="Y",IF($F96&gt;=10,INT(($J96-($L96*50)-($M96*20))/10),),"")</f>
      </c>
      <c r="O96" s="63">
        <f>IF($E96="Y",IF($F96&gt;=5,INT(($J96-($L96*50)-($M96*20)-($N96*10))/5),0),"")</f>
      </c>
      <c r="P96" s="64">
        <f>IF($E96="Y",INT(($J96-($L96*50)-($M96*20)-($N96*10)-($O96*5))),"")</f>
      </c>
    </row>
    <row r="97" spans="1:16" ht="13.5" thickBot="1">
      <c r="A97" s="72"/>
      <c r="B97" s="7"/>
      <c r="C97" s="3"/>
      <c r="D97" s="4"/>
      <c r="E97" s="14"/>
      <c r="F97" s="81"/>
      <c r="G97" s="83">
        <f t="shared" si="15"/>
        <v>0</v>
      </c>
      <c r="H97" s="86">
        <f t="shared" si="16"/>
        <v>0</v>
      </c>
      <c r="I97" s="88">
        <f t="shared" si="11"/>
        <v>0</v>
      </c>
      <c r="J97" s="74">
        <f t="shared" si="17"/>
        <v>0</v>
      </c>
      <c r="K97" s="52"/>
      <c r="L97" s="62">
        <f t="shared" si="13"/>
      </c>
      <c r="M97" s="63">
        <f t="shared" si="14"/>
      </c>
      <c r="N97" s="63">
        <f>IF($E97="Y",IF($F97&gt;=10,INT(($J97-($L97*50)-($M97*20))/10),),"")</f>
      </c>
      <c r="O97" s="63">
        <f>IF($E97="Y",IF($F97&gt;=5,INT(($J97-($L97*50)-($M97*20)-($N97*10))/5),0),"")</f>
      </c>
      <c r="P97" s="64">
        <f>IF($E97="Y",INT(($J97-($L97*50)-($M97*20)-($N97*10)-($O97*5))),"")</f>
      </c>
    </row>
    <row r="98" spans="1:16" ht="13.5" thickBot="1">
      <c r="A98" s="72"/>
      <c r="B98" s="7"/>
      <c r="C98" s="3"/>
      <c r="D98" s="4"/>
      <c r="E98" s="14"/>
      <c r="F98" s="81"/>
      <c r="G98" s="83">
        <f>D98*C98</f>
        <v>0</v>
      </c>
      <c r="H98" s="86">
        <f t="shared" si="16"/>
        <v>0</v>
      </c>
      <c r="I98" s="88">
        <f t="shared" si="11"/>
        <v>0</v>
      </c>
      <c r="J98" s="74">
        <f t="shared" si="17"/>
        <v>0</v>
      </c>
      <c r="K98" s="52"/>
      <c r="L98" s="62">
        <f t="shared" si="13"/>
      </c>
      <c r="M98" s="63">
        <f t="shared" si="14"/>
      </c>
      <c r="N98" s="63">
        <f>IF($E98="Y",IF($F98&gt;=10,INT(($J98-($L98*50)-($M98*20))/10),),"")</f>
      </c>
      <c r="O98" s="63">
        <f>IF($E98="Y",IF($F98&gt;=5,INT(($J98-($L98*50)-($M98*20)-($N98*10))/5),0),"")</f>
      </c>
      <c r="P98" s="64">
        <f>IF($E98="Y",INT(($J98-($L98*50)-($M98*20)-($N98*10)-($O98*5))),"")</f>
      </c>
    </row>
    <row r="99" spans="1:16" ht="13.5" thickBot="1">
      <c r="A99" s="72"/>
      <c r="B99" s="7"/>
      <c r="C99" s="3"/>
      <c r="D99" s="4"/>
      <c r="E99" s="14"/>
      <c r="F99" s="81"/>
      <c r="G99" s="83">
        <f aca="true" t="shared" si="18" ref="G99:G110">D99*C99</f>
        <v>0</v>
      </c>
      <c r="H99" s="86">
        <f t="shared" si="16"/>
        <v>0</v>
      </c>
      <c r="I99" s="88">
        <f t="shared" si="11"/>
        <v>0</v>
      </c>
      <c r="J99" s="74">
        <f t="shared" si="17"/>
        <v>0</v>
      </c>
      <c r="K99" s="52"/>
      <c r="L99" s="62">
        <f t="shared" si="13"/>
      </c>
      <c r="M99" s="63">
        <f t="shared" si="14"/>
      </c>
      <c r="N99" s="63">
        <f>IF($E99="Y",IF($F99&gt;=10,INT(($J99-($L99*50)-($M99*20))/10),),"")</f>
      </c>
      <c r="O99" s="63">
        <f>IF($E99="Y",IF($F99&gt;=5,INT(($J99-($L99*50)-($M99*20)-($N99*10))/5),0),"")</f>
      </c>
      <c r="P99" s="64">
        <f>IF($E99="Y",INT(($J99-($L99*50)-($M99*20)-($N99*10)-($O99*5))),"")</f>
      </c>
    </row>
    <row r="100" spans="1:16" ht="13.5" thickBot="1">
      <c r="A100" s="72"/>
      <c r="B100" s="7"/>
      <c r="C100" s="3"/>
      <c r="D100" s="4"/>
      <c r="E100" s="14"/>
      <c r="F100" s="81"/>
      <c r="G100" s="83">
        <f t="shared" si="18"/>
        <v>0</v>
      </c>
      <c r="H100" s="86">
        <f aca="true" t="shared" si="19" ref="H100:H110">G100/12</f>
        <v>0</v>
      </c>
      <c r="I100" s="88">
        <f t="shared" si="11"/>
        <v>0</v>
      </c>
      <c r="J100" s="74">
        <f t="shared" si="17"/>
        <v>0</v>
      </c>
      <c r="K100" s="52"/>
      <c r="L100" s="62">
        <f t="shared" si="13"/>
      </c>
      <c r="M100" s="63">
        <f t="shared" si="14"/>
      </c>
      <c r="N100" s="63">
        <f>IF($E100="Y",IF($F100&gt;=10,INT(($J100-($L100*50)-($M100*20))/10),),"")</f>
      </c>
      <c r="O100" s="63">
        <f>IF($E100="Y",IF($F100&gt;=5,INT(($J100-($L100*50)-($M100*20)-($N100*10))/5),0),"")</f>
      </c>
      <c r="P100" s="64">
        <f>IF($E100="Y",INT(($J100-($L100*50)-($M100*20)-($N100*10)-($O100*5))),"")</f>
      </c>
    </row>
    <row r="101" spans="1:16" ht="13.5" thickBot="1">
      <c r="A101" s="72"/>
      <c r="B101" s="7"/>
      <c r="C101" s="3"/>
      <c r="D101" s="4"/>
      <c r="E101" s="14"/>
      <c r="F101" s="81"/>
      <c r="G101" s="83">
        <f t="shared" si="18"/>
        <v>0</v>
      </c>
      <c r="H101" s="86">
        <f t="shared" si="19"/>
        <v>0</v>
      </c>
      <c r="I101" s="88">
        <f t="shared" si="11"/>
        <v>0</v>
      </c>
      <c r="J101" s="74">
        <f t="shared" si="17"/>
        <v>0</v>
      </c>
      <c r="K101" s="52"/>
      <c r="L101" s="62">
        <f t="shared" si="13"/>
      </c>
      <c r="M101" s="63">
        <f t="shared" si="14"/>
      </c>
      <c r="N101" s="63">
        <f>IF($E101="Y",IF($F101&gt;=10,INT(($J101-($L101*50)-($M101*20))/10),),"")</f>
      </c>
      <c r="O101" s="63">
        <f>IF($E101="Y",IF($F101&gt;=5,INT(($J101-($L101*50)-($M101*20)-($N101*10))/5),0),"")</f>
      </c>
      <c r="P101" s="64">
        <f>IF($E101="Y",INT(($J101-($L101*50)-($M101*20)-($N101*10)-($O101*5))),"")</f>
      </c>
    </row>
    <row r="102" spans="1:16" ht="13.5" thickBot="1">
      <c r="A102" s="72"/>
      <c r="B102" s="7"/>
      <c r="C102" s="3"/>
      <c r="D102" s="4"/>
      <c r="E102" s="14"/>
      <c r="F102" s="81"/>
      <c r="G102" s="83">
        <f t="shared" si="18"/>
        <v>0</v>
      </c>
      <c r="H102" s="86">
        <f t="shared" si="19"/>
        <v>0</v>
      </c>
      <c r="I102" s="88">
        <f t="shared" si="11"/>
        <v>0</v>
      </c>
      <c r="J102" s="74">
        <f t="shared" si="17"/>
        <v>0</v>
      </c>
      <c r="K102" s="52"/>
      <c r="L102" s="62">
        <f t="shared" si="13"/>
      </c>
      <c r="M102" s="63">
        <f t="shared" si="14"/>
      </c>
      <c r="N102" s="63">
        <f>IF($E102="Y",IF($F102&gt;=10,INT(($J102-($L102*50)-($M102*20))/10),),"")</f>
      </c>
      <c r="O102" s="63">
        <f>IF($E102="Y",IF($F102&gt;=5,INT(($J102-($L102*50)-($M102*20)-($N102*10))/5),0),"")</f>
      </c>
      <c r="P102" s="64">
        <f>IF($E102="Y",INT(($J102-($L102*50)-($M102*20)-($N102*10)-($O102*5))),"")</f>
      </c>
    </row>
    <row r="103" spans="1:16" ht="13.5" thickBot="1">
      <c r="A103" s="72"/>
      <c r="B103" s="7"/>
      <c r="C103" s="3"/>
      <c r="D103" s="4"/>
      <c r="E103" s="14"/>
      <c r="F103" s="81"/>
      <c r="G103" s="83">
        <f t="shared" si="18"/>
        <v>0</v>
      </c>
      <c r="H103" s="86">
        <f t="shared" si="19"/>
        <v>0</v>
      </c>
      <c r="I103" s="88">
        <f t="shared" si="11"/>
        <v>0</v>
      </c>
      <c r="J103" s="74">
        <f t="shared" si="17"/>
        <v>0</v>
      </c>
      <c r="K103" s="52"/>
      <c r="L103" s="62">
        <f t="shared" si="13"/>
      </c>
      <c r="M103" s="63">
        <f t="shared" si="14"/>
      </c>
      <c r="N103" s="63">
        <f>IF($E103="Y",IF($F103&gt;=10,INT(($J103-($L103*50)-($M103*20))/10),),"")</f>
      </c>
      <c r="O103" s="63">
        <f>IF($E103="Y",IF($F103&gt;=5,INT(($J103-($L103*50)-($M103*20)-($N103*10))/5),0),"")</f>
      </c>
      <c r="P103" s="64">
        <f>IF($E103="Y",INT(($J103-($L103*50)-($M103*20)-($N103*10)-($O103*5))),"")</f>
      </c>
    </row>
    <row r="104" spans="1:16" ht="13.5" thickBot="1">
      <c r="A104" s="72"/>
      <c r="B104" s="7"/>
      <c r="C104" s="3"/>
      <c r="D104" s="4"/>
      <c r="E104" s="14"/>
      <c r="F104" s="81"/>
      <c r="G104" s="83">
        <f t="shared" si="18"/>
        <v>0</v>
      </c>
      <c r="H104" s="86">
        <f t="shared" si="19"/>
        <v>0</v>
      </c>
      <c r="I104" s="88">
        <f t="shared" si="11"/>
        <v>0</v>
      </c>
      <c r="J104" s="74">
        <f t="shared" si="17"/>
        <v>0</v>
      </c>
      <c r="K104" s="52"/>
      <c r="L104" s="62">
        <f t="shared" si="13"/>
      </c>
      <c r="M104" s="63">
        <f t="shared" si="14"/>
      </c>
      <c r="N104" s="63">
        <f>IF($E104="Y",IF($F104&gt;=10,INT(($J104-($L104*50)-($M104*20))/10),),"")</f>
      </c>
      <c r="O104" s="63">
        <f>IF($E104="Y",IF($F104&gt;=5,INT(($J104-($L104*50)-($M104*20)-($N104*10))/5),0),"")</f>
      </c>
      <c r="P104" s="64">
        <f>IF($E104="Y",INT(($J104-($L104*50)-($M104*20)-($N104*10)-($O104*5))),"")</f>
      </c>
    </row>
    <row r="105" spans="1:16" ht="13.5" thickBot="1">
      <c r="A105" s="72"/>
      <c r="B105" s="7"/>
      <c r="C105" s="3"/>
      <c r="D105" s="4"/>
      <c r="E105" s="14"/>
      <c r="F105" s="81"/>
      <c r="G105" s="83">
        <f t="shared" si="18"/>
        <v>0</v>
      </c>
      <c r="H105" s="86">
        <f t="shared" si="19"/>
        <v>0</v>
      </c>
      <c r="I105" s="88">
        <f t="shared" si="11"/>
        <v>0</v>
      </c>
      <c r="J105" s="74">
        <f t="shared" si="17"/>
        <v>0</v>
      </c>
      <c r="K105" s="52"/>
      <c r="L105" s="62">
        <f t="shared" si="13"/>
      </c>
      <c r="M105" s="63">
        <f t="shared" si="14"/>
      </c>
      <c r="N105" s="63">
        <f>IF($E105="Y",IF($F105&gt;=10,INT(($J105-($L105*50)-($M105*20))/10),),"")</f>
      </c>
      <c r="O105" s="63">
        <f>IF($E105="Y",IF($F105&gt;=5,INT(($J105-($L105*50)-($M105*20)-($N105*10))/5),0),"")</f>
      </c>
      <c r="P105" s="64">
        <f>IF($E105="Y",INT(($J105-($L105*50)-($M105*20)-($N105*10)-($O105*5))),"")</f>
      </c>
    </row>
    <row r="106" spans="1:16" ht="13.5" thickBot="1">
      <c r="A106" s="72"/>
      <c r="B106" s="7"/>
      <c r="C106" s="3"/>
      <c r="D106" s="4"/>
      <c r="E106" s="14"/>
      <c r="F106" s="81"/>
      <c r="G106" s="83">
        <f t="shared" si="18"/>
        <v>0</v>
      </c>
      <c r="H106" s="86">
        <f t="shared" si="19"/>
        <v>0</v>
      </c>
      <c r="I106" s="88">
        <f t="shared" si="11"/>
        <v>0</v>
      </c>
      <c r="J106" s="74">
        <f t="shared" si="17"/>
        <v>0</v>
      </c>
      <c r="K106" s="52"/>
      <c r="L106" s="62">
        <f t="shared" si="13"/>
      </c>
      <c r="M106" s="63">
        <f t="shared" si="14"/>
      </c>
      <c r="N106" s="63">
        <f>IF($E106="Y",IF($F106&gt;=10,INT(($J106-($L106*50)-($M106*20))/10),),"")</f>
      </c>
      <c r="O106" s="63">
        <f>IF($E106="Y",IF($F106&gt;=5,INT(($J106-($L106*50)-($M106*20)-($N106*10))/5),0),"")</f>
      </c>
      <c r="P106" s="64">
        <f>IF($E106="Y",INT(($J106-($L106*50)-($M106*20)-($N106*10)-($O106*5))),"")</f>
      </c>
    </row>
    <row r="107" spans="1:16" ht="13.5" thickBot="1">
      <c r="A107" s="72"/>
      <c r="B107" s="7"/>
      <c r="C107" s="3"/>
      <c r="D107" s="4"/>
      <c r="E107" s="14"/>
      <c r="F107" s="81"/>
      <c r="G107" s="83">
        <f t="shared" si="18"/>
        <v>0</v>
      </c>
      <c r="H107" s="86">
        <f t="shared" si="19"/>
        <v>0</v>
      </c>
      <c r="I107" s="88">
        <f t="shared" si="11"/>
        <v>0</v>
      </c>
      <c r="J107" s="74">
        <f t="shared" si="17"/>
        <v>0</v>
      </c>
      <c r="K107" s="52"/>
      <c r="L107" s="62">
        <f t="shared" si="13"/>
      </c>
      <c r="M107" s="63">
        <f t="shared" si="14"/>
      </c>
      <c r="N107" s="63">
        <f>IF($E107="Y",IF($F107&gt;=10,INT(($J107-($L107*50)-($M107*20))/10),),"")</f>
      </c>
      <c r="O107" s="63">
        <f>IF($E107="Y",IF($F107&gt;=5,INT(($J107-($L107*50)-($M107*20)-($N107*10))/5),0),"")</f>
      </c>
      <c r="P107" s="64">
        <f>IF($E107="Y",INT(($J107-($L107*50)-($M107*20)-($N107*10)-($O107*5))),"")</f>
      </c>
    </row>
    <row r="108" spans="1:16" ht="13.5" thickBot="1">
      <c r="A108" s="72"/>
      <c r="B108" s="7"/>
      <c r="C108" s="3"/>
      <c r="D108" s="4"/>
      <c r="E108" s="14"/>
      <c r="F108" s="81"/>
      <c r="G108" s="83">
        <f t="shared" si="18"/>
        <v>0</v>
      </c>
      <c r="H108" s="86">
        <f t="shared" si="19"/>
        <v>0</v>
      </c>
      <c r="I108" s="88">
        <f t="shared" si="11"/>
        <v>0</v>
      </c>
      <c r="J108" s="74">
        <f t="shared" si="17"/>
        <v>0</v>
      </c>
      <c r="K108" s="52"/>
      <c r="L108" s="62">
        <f t="shared" si="13"/>
      </c>
      <c r="M108" s="63">
        <f t="shared" si="14"/>
      </c>
      <c r="N108" s="63">
        <f>IF($E108="Y",IF($F108&gt;=10,INT(($J108-($L108*50)-($M108*20))/10),),"")</f>
      </c>
      <c r="O108" s="63">
        <f>IF($E108="Y",IF($F108&gt;=5,INT(($J108-($L108*50)-($M108*20)-($N108*10))/5),0),"")</f>
      </c>
      <c r="P108" s="64">
        <f>IF($E108="Y",INT(($J108-($L108*50)-($M108*20)-($N108*10)-($O108*5))),"")</f>
      </c>
    </row>
    <row r="109" spans="1:16" ht="13.5" thickBot="1">
      <c r="A109" s="72"/>
      <c r="B109" s="7"/>
      <c r="C109" s="3"/>
      <c r="D109" s="4"/>
      <c r="E109" s="14"/>
      <c r="F109" s="81"/>
      <c r="G109" s="83">
        <f t="shared" si="18"/>
        <v>0</v>
      </c>
      <c r="H109" s="86">
        <f t="shared" si="19"/>
        <v>0</v>
      </c>
      <c r="I109" s="88">
        <f t="shared" si="11"/>
        <v>0</v>
      </c>
      <c r="J109" s="74">
        <f t="shared" si="17"/>
        <v>0</v>
      </c>
      <c r="K109" s="52"/>
      <c r="L109" s="62">
        <f t="shared" si="13"/>
      </c>
      <c r="M109" s="63">
        <f t="shared" si="14"/>
      </c>
      <c r="N109" s="63">
        <f>IF($E109="Y",IF($F109&gt;=10,INT(($J109-($L109*50)-($M109*20))/10),),"")</f>
      </c>
      <c r="O109" s="63">
        <f>IF($E109="Y",IF($F109&gt;=5,INT(($J109-($L109*50)-($M109*20)-($N109*10))/5),0),"")</f>
      </c>
      <c r="P109" s="64">
        <f>IF($E109="Y",INT(($J109-($L109*50)-($M109*20)-($N109*10)-($O109*5))),"")</f>
      </c>
    </row>
    <row r="110" spans="1:16" ht="13.5" thickBot="1">
      <c r="A110" s="72"/>
      <c r="B110" s="7"/>
      <c r="C110" s="3"/>
      <c r="D110" s="4"/>
      <c r="E110" s="14"/>
      <c r="F110" s="81"/>
      <c r="G110" s="83">
        <f t="shared" si="18"/>
        <v>0</v>
      </c>
      <c r="H110" s="86">
        <f t="shared" si="19"/>
        <v>0</v>
      </c>
      <c r="I110" s="88">
        <f t="shared" si="11"/>
        <v>0</v>
      </c>
      <c r="J110" s="74">
        <f t="shared" si="17"/>
        <v>0</v>
      </c>
      <c r="K110" s="52"/>
      <c r="L110" s="62">
        <f t="shared" si="13"/>
      </c>
      <c r="M110" s="63">
        <f t="shared" si="14"/>
      </c>
      <c r="N110" s="63">
        <f>IF($E110="Y",IF($F110&gt;=10,INT(($J110-($L110*50)-($M110*20))/10),),"")</f>
      </c>
      <c r="O110" s="63">
        <f>IF($E110="Y",IF($F110&gt;=5,INT(($J110-($L110*50)-($M110*20)-($N110*10))/5),0),"")</f>
      </c>
      <c r="P110" s="64">
        <f>IF($E110="Y",INT(($J110-($L110*50)-($M110*20)-($N110*10)-($O110*5))),"")</f>
      </c>
    </row>
    <row r="111" spans="1:16" ht="13.5" thickBot="1">
      <c r="A111" s="73"/>
      <c r="B111" s="35"/>
      <c r="C111" s="36"/>
      <c r="D111" s="37"/>
      <c r="E111" s="38"/>
      <c r="F111" s="81"/>
      <c r="G111" s="84">
        <f>D111*C111</f>
        <v>0</v>
      </c>
      <c r="H111" s="87">
        <f>G111/12</f>
        <v>0</v>
      </c>
      <c r="I111" s="88">
        <f t="shared" si="11"/>
        <v>0</v>
      </c>
      <c r="J111" s="75">
        <f t="shared" si="17"/>
        <v>0</v>
      </c>
      <c r="K111" s="52"/>
      <c r="L111" s="62">
        <f t="shared" si="13"/>
      </c>
      <c r="M111" s="63">
        <f t="shared" si="14"/>
      </c>
      <c r="N111" s="63">
        <f>IF($E111="Y",IF($F111&gt;=10,INT(($J111-($L111*50)-($M111*20))/10),),"")</f>
      </c>
      <c r="O111" s="63">
        <f>IF($E111="Y",IF($F111&gt;=5,INT(($J111-($L111*50)-($M111*20)-($N111*10))/5),0),"")</f>
      </c>
      <c r="P111" s="64">
        <f>IF($E111="Y",INT(($J111-($L111*50)-($M111*20)-($N111*10)-($O111*5))),"")</f>
      </c>
    </row>
    <row r="112" spans="1:16" ht="13.5" thickBot="1">
      <c r="A112" s="39"/>
      <c r="B112" s="40"/>
      <c r="C112" s="41"/>
      <c r="D112" s="41"/>
      <c r="E112" s="42"/>
      <c r="F112" s="41"/>
      <c r="G112" s="42">
        <f>SUM(G6:G111)</f>
        <v>51644</v>
      </c>
      <c r="H112" s="42">
        <f>SUM(H6:H111)</f>
        <v>4303.666666666667</v>
      </c>
      <c r="I112" s="42">
        <f>SUM(I6:I111)</f>
        <v>999.0769230769229</v>
      </c>
      <c r="J112" s="65"/>
      <c r="K112" s="58"/>
      <c r="L112" s="78">
        <f>SUM(L6:L111)</f>
        <v>2</v>
      </c>
      <c r="M112" s="78">
        <f>SUM(M6:M111)</f>
        <v>8</v>
      </c>
      <c r="N112" s="78">
        <f>SUM(N6:N111)</f>
        <v>4</v>
      </c>
      <c r="O112" s="78">
        <f>SUM(O6:O111)</f>
        <v>11</v>
      </c>
      <c r="P112" s="79">
        <f>SUM(P6:P111)</f>
        <v>27</v>
      </c>
    </row>
    <row r="113" spans="7:9" ht="13.5" thickBot="1">
      <c r="G113" s="2"/>
      <c r="H113" s="2"/>
      <c r="I113" s="2"/>
    </row>
    <row r="114" spans="7:10" ht="14.25" thickBot="1">
      <c r="G114" s="27"/>
      <c r="H114" s="25" t="s">
        <v>12</v>
      </c>
      <c r="I114" s="25" t="s">
        <v>36</v>
      </c>
      <c r="J114" s="26" t="s">
        <v>1</v>
      </c>
    </row>
    <row r="115" spans="7:10" ht="12.75">
      <c r="G115" s="28" t="s">
        <v>37</v>
      </c>
      <c r="H115" s="66">
        <f>L112</f>
        <v>2</v>
      </c>
      <c r="I115" s="66" t="s">
        <v>31</v>
      </c>
      <c r="J115" s="67">
        <f>H115*50</f>
        <v>100</v>
      </c>
    </row>
    <row r="116" spans="7:10" ht="12.75">
      <c r="G116" s="29"/>
      <c r="H116" s="66">
        <f>M112</f>
        <v>8</v>
      </c>
      <c r="I116" s="66" t="s">
        <v>32</v>
      </c>
      <c r="J116" s="67">
        <f>H116*20</f>
        <v>160</v>
      </c>
    </row>
    <row r="117" spans="7:10" ht="12.75">
      <c r="G117" s="29"/>
      <c r="H117" s="66">
        <f>N112</f>
        <v>4</v>
      </c>
      <c r="I117" s="66" t="s">
        <v>33</v>
      </c>
      <c r="J117" s="67">
        <f>H117*10</f>
        <v>40</v>
      </c>
    </row>
    <row r="118" spans="7:10" ht="12.75">
      <c r="G118" s="29"/>
      <c r="H118" s="66">
        <f>O112</f>
        <v>11</v>
      </c>
      <c r="I118" s="66" t="s">
        <v>34</v>
      </c>
      <c r="J118" s="67">
        <f>H118*5</f>
        <v>55</v>
      </c>
    </row>
    <row r="119" spans="7:10" ht="12.75">
      <c r="G119" s="29"/>
      <c r="H119" s="66">
        <f>P112</f>
        <v>27</v>
      </c>
      <c r="I119" s="66" t="s">
        <v>35</v>
      </c>
      <c r="J119" s="67">
        <f>H119*1</f>
        <v>27</v>
      </c>
    </row>
    <row r="120" spans="7:10" ht="12.75">
      <c r="G120" s="29"/>
      <c r="H120" s="21"/>
      <c r="I120" s="21"/>
      <c r="J120" s="22"/>
    </row>
    <row r="121" spans="7:10" ht="13.5" thickBot="1">
      <c r="G121" s="30"/>
      <c r="H121" s="23"/>
      <c r="I121" s="24" t="s">
        <v>30</v>
      </c>
      <c r="J121" s="68">
        <f>SUM(J115:J119)</f>
        <v>382</v>
      </c>
    </row>
    <row r="124" ht="12.75">
      <c r="B124"/>
    </row>
    <row r="125" ht="12.75">
      <c r="B125"/>
    </row>
    <row r="126" spans="2:13" ht="12.75">
      <c r="B126"/>
      <c r="M126" s="8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45" ht="12.75">
      <c r="I145" s="13"/>
    </row>
    <row r="146" ht="12.75">
      <c r="I146" s="13"/>
    </row>
    <row r="147" ht="12.75">
      <c r="I147" s="13"/>
    </row>
    <row r="148" ht="12.75">
      <c r="I148" s="13"/>
    </row>
    <row r="149" ht="12.75">
      <c r="I149" s="13"/>
    </row>
    <row r="150" spans="2:9" ht="12.75">
      <c r="B150"/>
      <c r="I150" s="13"/>
    </row>
    <row r="151" spans="2:9" ht="12.75">
      <c r="B151"/>
      <c r="I151" s="13"/>
    </row>
    <row r="152" spans="2:9" ht="12.75">
      <c r="B152"/>
      <c r="I152" s="13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spans="2:7" ht="12.75">
      <c r="B179"/>
      <c r="E179" s="90"/>
      <c r="F179" s="90"/>
      <c r="G179" s="90"/>
    </row>
    <row r="180" spans="2:7" ht="12.75">
      <c r="B180"/>
      <c r="E180" s="90"/>
      <c r="F180" s="90"/>
      <c r="G180" s="90"/>
    </row>
    <row r="181" spans="2:7" ht="12.75">
      <c r="B181"/>
      <c r="E181" s="90"/>
      <c r="F181" s="90"/>
      <c r="G181" s="90"/>
    </row>
    <row r="182" spans="2:7" ht="12.75">
      <c r="B182"/>
      <c r="E182" s="90"/>
      <c r="F182" s="90"/>
      <c r="G182" s="90"/>
    </row>
    <row r="183" spans="2:7" ht="12.75">
      <c r="B183"/>
      <c r="E183" s="90"/>
      <c r="F183" s="90"/>
      <c r="G183" s="90"/>
    </row>
    <row r="184" spans="2:7" ht="12.75">
      <c r="B184"/>
      <c r="E184" s="90"/>
      <c r="F184" s="90"/>
      <c r="G184" s="90"/>
    </row>
    <row r="185" spans="2:7" ht="12.75">
      <c r="B185"/>
      <c r="E185" s="90"/>
      <c r="F185" s="90"/>
      <c r="G185" s="90"/>
    </row>
    <row r="186" spans="2:7" ht="12.75">
      <c r="B186"/>
      <c r="E186" s="90"/>
      <c r="F186" s="90"/>
      <c r="G186" s="90"/>
    </row>
    <row r="187" spans="2:7" ht="12.75">
      <c r="B187"/>
      <c r="E187" s="90"/>
      <c r="F187" s="90"/>
      <c r="G187" s="90"/>
    </row>
    <row r="188" spans="2:7" ht="12.75">
      <c r="B188"/>
      <c r="E188" s="90"/>
      <c r="F188" s="90"/>
      <c r="G188" s="90"/>
    </row>
    <row r="189" spans="2:7" ht="12.75">
      <c r="B189"/>
      <c r="E189" s="90"/>
      <c r="F189" s="90"/>
      <c r="G189" s="90"/>
    </row>
    <row r="190" ht="12.75">
      <c r="B190"/>
    </row>
    <row r="191" spans="2:7" ht="12.75">
      <c r="B191"/>
      <c r="G191" s="90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</sheetData>
  <autoFilter ref="A5:J112"/>
  <printOptions/>
  <pageMargins left="0.36" right="0.35" top="0.67" bottom="0.66" header="0.5" footer="0.5"/>
  <pageSetup horizontalDpi="300" verticalDpi="3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KeyStrokes Computer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Chuvala</dc:creator>
  <cp:keywords/>
  <dc:description/>
  <cp:lastModifiedBy>Keith Chuvala</cp:lastModifiedBy>
  <cp:lastPrinted>2003-08-19T03:33:25Z</cp:lastPrinted>
  <dcterms:created xsi:type="dcterms:W3CDTF">1997-11-08T16:08:17Z</dcterms:created>
  <dcterms:modified xsi:type="dcterms:W3CDTF">2003-09-09T14:48:13Z</dcterms:modified>
  <cp:category/>
  <cp:version/>
  <cp:contentType/>
  <cp:contentStatus/>
</cp:coreProperties>
</file>